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940" windowHeight="8385"/>
  </bookViews>
  <sheets>
    <sheet name="EINGABE-SEITE-A" sheetId="11" r:id="rId1"/>
    <sheet name="BERECHNUNGS-TABELLE-A" sheetId="10" r:id="rId2"/>
    <sheet name="T-IND-AMORTISATION-DIAGRAMM-A" sheetId="21" r:id="rId3"/>
    <sheet name="EINGABE-SEITE-B" sheetId="22" r:id="rId4"/>
    <sheet name="BERECHNUNGS-TABELLE-B" sheetId="23" r:id="rId5"/>
    <sheet name="T-IND-AMORTISATION-DIAGRAMM-B" sheetId="24" r:id="rId6"/>
  </sheets>
  <calcPr calcId="145621"/>
</workbook>
</file>

<file path=xl/calcChain.xml><?xml version="1.0" encoding="utf-8"?>
<calcChain xmlns="http://schemas.openxmlformats.org/spreadsheetml/2006/main">
  <c r="E25" i="24" l="1"/>
  <c r="K26" i="24"/>
  <c r="J26" i="24"/>
  <c r="I26" i="24"/>
  <c r="H26" i="24"/>
  <c r="E26" i="24"/>
  <c r="F26" i="24"/>
  <c r="D26" i="24"/>
  <c r="C26" i="24"/>
  <c r="D10" i="24"/>
  <c r="E10" i="24"/>
  <c r="F10" i="24"/>
  <c r="G10" i="24"/>
  <c r="H10" i="24"/>
  <c r="I10" i="24"/>
  <c r="J10" i="24"/>
  <c r="K10" i="24"/>
  <c r="D11" i="24"/>
  <c r="E11" i="24"/>
  <c r="F11" i="24"/>
  <c r="G11" i="24"/>
  <c r="H11" i="24"/>
  <c r="I11" i="24"/>
  <c r="J11" i="24"/>
  <c r="K11" i="24"/>
  <c r="D12" i="24"/>
  <c r="E12" i="24"/>
  <c r="F12" i="24"/>
  <c r="G12" i="24"/>
  <c r="H12" i="24"/>
  <c r="I12" i="24"/>
  <c r="J12" i="24"/>
  <c r="K12" i="24"/>
  <c r="D13" i="24"/>
  <c r="E13" i="24"/>
  <c r="F13" i="24"/>
  <c r="G13" i="24"/>
  <c r="H13" i="24"/>
  <c r="I13" i="24"/>
  <c r="J13" i="24"/>
  <c r="K13" i="24"/>
  <c r="D14" i="24"/>
  <c r="E14" i="24"/>
  <c r="F14" i="24"/>
  <c r="G14" i="24"/>
  <c r="H14" i="24"/>
  <c r="I14" i="24"/>
  <c r="J14" i="24"/>
  <c r="K14" i="24"/>
  <c r="D15" i="24"/>
  <c r="E15" i="24"/>
  <c r="F15" i="24"/>
  <c r="G15" i="24"/>
  <c r="H15" i="24"/>
  <c r="I15" i="24"/>
  <c r="J15" i="24"/>
  <c r="K15" i="24"/>
  <c r="D16" i="24"/>
  <c r="E16" i="24"/>
  <c r="F16" i="24"/>
  <c r="G16" i="24"/>
  <c r="H16" i="24"/>
  <c r="I16" i="24"/>
  <c r="J16" i="24"/>
  <c r="K16" i="24"/>
  <c r="D17" i="24"/>
  <c r="E17" i="24"/>
  <c r="F17" i="24"/>
  <c r="G17" i="24"/>
  <c r="H17" i="24"/>
  <c r="I17" i="24"/>
  <c r="J17" i="24"/>
  <c r="K17" i="24"/>
  <c r="D18" i="24"/>
  <c r="E18" i="24"/>
  <c r="F18" i="24"/>
  <c r="G18" i="24"/>
  <c r="H18" i="24"/>
  <c r="I18" i="24"/>
  <c r="J18" i="24"/>
  <c r="K18" i="24"/>
  <c r="D19" i="24"/>
  <c r="E19" i="24"/>
  <c r="F19" i="24"/>
  <c r="G19" i="24"/>
  <c r="H19" i="24"/>
  <c r="I19" i="24"/>
  <c r="J19" i="24"/>
  <c r="K19" i="24"/>
  <c r="D20" i="24"/>
  <c r="E20" i="24"/>
  <c r="F20" i="24"/>
  <c r="G20" i="24"/>
  <c r="H20" i="24"/>
  <c r="I20" i="24"/>
  <c r="J20" i="24"/>
  <c r="K20" i="24"/>
  <c r="D21" i="24"/>
  <c r="E21" i="24"/>
  <c r="F21" i="24"/>
  <c r="G21" i="24"/>
  <c r="H21" i="24"/>
  <c r="I21" i="24"/>
  <c r="J21" i="24"/>
  <c r="K21" i="24"/>
  <c r="D22" i="24"/>
  <c r="E22" i="24"/>
  <c r="F22" i="24"/>
  <c r="G22" i="24"/>
  <c r="H22" i="24"/>
  <c r="I22" i="24"/>
  <c r="J22" i="24"/>
  <c r="K22" i="24"/>
  <c r="D23" i="24"/>
  <c r="E23" i="24"/>
  <c r="F23" i="24"/>
  <c r="G23" i="24"/>
  <c r="H23" i="24"/>
  <c r="I23" i="24"/>
  <c r="J23" i="24"/>
  <c r="K23" i="24"/>
  <c r="D24" i="24"/>
  <c r="E24" i="24"/>
  <c r="F24" i="24"/>
  <c r="G24" i="24"/>
  <c r="H24" i="24"/>
  <c r="I24" i="24"/>
  <c r="J24" i="24"/>
  <c r="K24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10" i="24"/>
  <c r="K26" i="21"/>
  <c r="J26" i="21"/>
  <c r="I26" i="21"/>
  <c r="H26" i="21"/>
  <c r="E26" i="21"/>
  <c r="F26" i="21"/>
  <c r="D26" i="21"/>
  <c r="C26" i="21"/>
  <c r="E25" i="21"/>
  <c r="D10" i="21"/>
  <c r="E10" i="21"/>
  <c r="F10" i="21"/>
  <c r="G10" i="21"/>
  <c r="H10" i="21"/>
  <c r="I10" i="21"/>
  <c r="J10" i="21"/>
  <c r="K10" i="21"/>
  <c r="D11" i="21"/>
  <c r="E11" i="21"/>
  <c r="F11" i="21"/>
  <c r="G11" i="21"/>
  <c r="H11" i="21"/>
  <c r="I11" i="21"/>
  <c r="J11" i="21"/>
  <c r="K11" i="21"/>
  <c r="D12" i="21"/>
  <c r="E12" i="21"/>
  <c r="F12" i="21"/>
  <c r="G12" i="21"/>
  <c r="H12" i="21"/>
  <c r="I12" i="21"/>
  <c r="J12" i="21"/>
  <c r="K12" i="21"/>
  <c r="D13" i="21"/>
  <c r="E13" i="21"/>
  <c r="F13" i="21"/>
  <c r="G13" i="21"/>
  <c r="H13" i="21"/>
  <c r="I13" i="21"/>
  <c r="J13" i="21"/>
  <c r="K13" i="21"/>
  <c r="D14" i="21"/>
  <c r="E14" i="21"/>
  <c r="F14" i="21"/>
  <c r="G14" i="21"/>
  <c r="H14" i="21"/>
  <c r="I14" i="21"/>
  <c r="J14" i="21"/>
  <c r="K14" i="21"/>
  <c r="D15" i="21"/>
  <c r="E15" i="21"/>
  <c r="F15" i="21"/>
  <c r="G15" i="21"/>
  <c r="H15" i="21"/>
  <c r="I15" i="21"/>
  <c r="J15" i="21"/>
  <c r="K15" i="21"/>
  <c r="D16" i="21"/>
  <c r="E16" i="21"/>
  <c r="F16" i="21"/>
  <c r="G16" i="21"/>
  <c r="H16" i="21"/>
  <c r="I16" i="21"/>
  <c r="J16" i="21"/>
  <c r="K16" i="21"/>
  <c r="D17" i="21"/>
  <c r="E17" i="21"/>
  <c r="F17" i="21"/>
  <c r="G17" i="21"/>
  <c r="H17" i="21"/>
  <c r="I17" i="21"/>
  <c r="J17" i="21"/>
  <c r="K17" i="21"/>
  <c r="D18" i="21"/>
  <c r="E18" i="21"/>
  <c r="F18" i="21"/>
  <c r="G18" i="21"/>
  <c r="H18" i="21"/>
  <c r="I18" i="21"/>
  <c r="J18" i="21"/>
  <c r="K18" i="21"/>
  <c r="D19" i="21"/>
  <c r="E19" i="21"/>
  <c r="F19" i="21"/>
  <c r="G19" i="21"/>
  <c r="H19" i="21"/>
  <c r="I19" i="21"/>
  <c r="J19" i="21"/>
  <c r="K19" i="21"/>
  <c r="D20" i="21"/>
  <c r="E20" i="21"/>
  <c r="F20" i="21"/>
  <c r="G20" i="21"/>
  <c r="H20" i="21"/>
  <c r="I20" i="21"/>
  <c r="J20" i="21"/>
  <c r="K20" i="21"/>
  <c r="D21" i="21"/>
  <c r="E21" i="21"/>
  <c r="F21" i="21"/>
  <c r="G21" i="21"/>
  <c r="H21" i="21"/>
  <c r="I21" i="21"/>
  <c r="J21" i="21"/>
  <c r="K21" i="21"/>
  <c r="D22" i="21"/>
  <c r="E22" i="21"/>
  <c r="F22" i="21"/>
  <c r="G22" i="21"/>
  <c r="H22" i="21"/>
  <c r="I22" i="21"/>
  <c r="J22" i="21"/>
  <c r="K22" i="21"/>
  <c r="D23" i="21"/>
  <c r="E23" i="21"/>
  <c r="F23" i="21"/>
  <c r="G23" i="21"/>
  <c r="H23" i="21"/>
  <c r="I23" i="21"/>
  <c r="J23" i="21"/>
  <c r="K23" i="21"/>
  <c r="D24" i="21"/>
  <c r="E24" i="21"/>
  <c r="F24" i="21"/>
  <c r="G24" i="21"/>
  <c r="H24" i="21"/>
  <c r="I24" i="21"/>
  <c r="J24" i="21"/>
  <c r="K24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10" i="21"/>
  <c r="G144" i="23"/>
  <c r="F144" i="23"/>
  <c r="E144" i="23"/>
  <c r="D144" i="23"/>
  <c r="C144" i="23"/>
  <c r="B144" i="23"/>
  <c r="G143" i="23"/>
  <c r="F143" i="23"/>
  <c r="E143" i="23"/>
  <c r="D143" i="23"/>
  <c r="C143" i="23"/>
  <c r="B143" i="23"/>
  <c r="G142" i="23"/>
  <c r="F142" i="23"/>
  <c r="E142" i="23"/>
  <c r="D142" i="23"/>
  <c r="C142" i="23"/>
  <c r="B142" i="23"/>
  <c r="G141" i="23"/>
  <c r="G145" i="23" s="1"/>
  <c r="F141" i="23"/>
  <c r="F145" i="23" s="1"/>
  <c r="E141" i="23"/>
  <c r="E145" i="23" s="1"/>
  <c r="D141" i="23"/>
  <c r="D145" i="23" s="1"/>
  <c r="C141" i="23"/>
  <c r="C145" i="23" s="1"/>
  <c r="B141" i="23"/>
  <c r="B145" i="23" s="1"/>
  <c r="B19" i="23"/>
  <c r="B20" i="23" s="1"/>
  <c r="B16" i="23"/>
  <c r="B13" i="23"/>
  <c r="B14" i="23" s="1"/>
  <c r="B10" i="23"/>
  <c r="B11" i="23" s="1"/>
  <c r="B9" i="23"/>
  <c r="B6" i="23"/>
  <c r="B5" i="23"/>
  <c r="C107" i="23" l="1"/>
  <c r="C103" i="23"/>
  <c r="C99" i="23"/>
  <c r="B17" i="23"/>
  <c r="B101" i="23"/>
  <c r="C102" i="23" s="1"/>
  <c r="B94" i="23"/>
  <c r="C95" i="23" s="1"/>
  <c r="B69" i="23"/>
  <c r="C70" i="23" s="1"/>
  <c r="B105" i="23"/>
  <c r="C106" i="23" s="1"/>
  <c r="B97" i="23"/>
  <c r="C98" i="23" s="1"/>
  <c r="B7" i="23"/>
  <c r="B109" i="23"/>
  <c r="B107" i="23"/>
  <c r="C108" i="23" s="1"/>
  <c r="B106" i="23"/>
  <c r="B104" i="23"/>
  <c r="C105" i="23" s="1"/>
  <c r="B102" i="23"/>
  <c r="B100" i="23"/>
  <c r="C101" i="23" s="1"/>
  <c r="B98" i="23"/>
  <c r="B96" i="23"/>
  <c r="C97" i="23" s="1"/>
  <c r="B95" i="23"/>
  <c r="C96" i="23" s="1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99" i="23"/>
  <c r="C100" i="23" s="1"/>
  <c r="B103" i="23"/>
  <c r="C104" i="23" s="1"/>
  <c r="B108" i="23"/>
  <c r="C109" i="23" s="1"/>
  <c r="B141" i="10"/>
  <c r="H128" i="23" l="1"/>
  <c r="D104" i="23"/>
  <c r="H120" i="23"/>
  <c r="D96" i="23"/>
  <c r="H122" i="23"/>
  <c r="D98" i="23"/>
  <c r="G119" i="23"/>
  <c r="D70" i="23"/>
  <c r="M70" i="23" s="1"/>
  <c r="B70" i="23"/>
  <c r="H126" i="23"/>
  <c r="D102" i="23"/>
  <c r="H133" i="23"/>
  <c r="D109" i="23"/>
  <c r="H124" i="23"/>
  <c r="D100" i="23"/>
  <c r="H121" i="23"/>
  <c r="D97" i="23"/>
  <c r="H125" i="23"/>
  <c r="D101" i="23"/>
  <c r="H129" i="23"/>
  <c r="D105" i="23"/>
  <c r="H132" i="23"/>
  <c r="D108" i="23"/>
  <c r="H130" i="23"/>
  <c r="D106" i="23"/>
  <c r="D95" i="23"/>
  <c r="J70" i="23" s="1"/>
  <c r="H119" i="23"/>
  <c r="B132" i="23"/>
  <c r="P132" i="23" s="1"/>
  <c r="C58" i="23"/>
  <c r="B128" i="23"/>
  <c r="P128" i="23" s="1"/>
  <c r="C54" i="23"/>
  <c r="B126" i="23"/>
  <c r="P126" i="23" s="1"/>
  <c r="C52" i="23"/>
  <c r="B124" i="23"/>
  <c r="P124" i="23" s="1"/>
  <c r="C50" i="23"/>
  <c r="B122" i="23"/>
  <c r="P122" i="23" s="1"/>
  <c r="C48" i="23"/>
  <c r="B120" i="23"/>
  <c r="P120" i="23" s="1"/>
  <c r="C46" i="23"/>
  <c r="B133" i="23"/>
  <c r="P133" i="23" s="1"/>
  <c r="C59" i="23"/>
  <c r="B131" i="23"/>
  <c r="P131" i="23" s="1"/>
  <c r="C57" i="23"/>
  <c r="B129" i="23"/>
  <c r="P129" i="23" s="1"/>
  <c r="C55" i="23"/>
  <c r="B127" i="23"/>
  <c r="P127" i="23" s="1"/>
  <c r="H53" i="23"/>
  <c r="C53" i="23"/>
  <c r="B125" i="23"/>
  <c r="P125" i="23" s="1"/>
  <c r="C51" i="23"/>
  <c r="H51" i="23"/>
  <c r="B123" i="23"/>
  <c r="P123" i="23" s="1"/>
  <c r="H49" i="23"/>
  <c r="C49" i="23"/>
  <c r="B121" i="23"/>
  <c r="P121" i="23" s="1"/>
  <c r="C47" i="23"/>
  <c r="H47" i="23"/>
  <c r="C17" i="22"/>
  <c r="B45" i="23"/>
  <c r="F45" i="23" s="1"/>
  <c r="E108" i="23"/>
  <c r="E106" i="23"/>
  <c r="E109" i="23"/>
  <c r="E105" i="23"/>
  <c r="E103" i="23"/>
  <c r="E101" i="23"/>
  <c r="G101" i="23" s="1"/>
  <c r="E99" i="23"/>
  <c r="E97" i="23"/>
  <c r="E104" i="23"/>
  <c r="E107" i="23"/>
  <c r="G107" i="23" s="1"/>
  <c r="E102" i="23"/>
  <c r="G102" i="23" s="1"/>
  <c r="E98" i="23"/>
  <c r="E95" i="23"/>
  <c r="F95" i="23" s="1"/>
  <c r="E70" i="23"/>
  <c r="F70" i="23" s="1"/>
  <c r="F59" i="23"/>
  <c r="F58" i="23"/>
  <c r="F57" i="23"/>
  <c r="F56" i="23"/>
  <c r="F55" i="23"/>
  <c r="F54" i="23"/>
  <c r="F53" i="23"/>
  <c r="F52" i="23"/>
  <c r="H52" i="23" s="1"/>
  <c r="F51" i="23"/>
  <c r="F50" i="23"/>
  <c r="F49" i="23"/>
  <c r="F48" i="23"/>
  <c r="F47" i="23"/>
  <c r="F46" i="23"/>
  <c r="E100" i="23"/>
  <c r="E96" i="23"/>
  <c r="F96" i="23" s="1"/>
  <c r="B130" i="23"/>
  <c r="P130" i="23" s="1"/>
  <c r="C56" i="23"/>
  <c r="G99" i="23"/>
  <c r="H123" i="23"/>
  <c r="D99" i="23"/>
  <c r="H127" i="23"/>
  <c r="G103" i="23"/>
  <c r="D103" i="23"/>
  <c r="H131" i="23"/>
  <c r="D107" i="23"/>
  <c r="B19" i="10"/>
  <c r="B16" i="10"/>
  <c r="B13" i="10"/>
  <c r="B9" i="10"/>
  <c r="B5" i="10"/>
  <c r="E119" i="23" l="1"/>
  <c r="G45" i="23"/>
  <c r="C18" i="22"/>
  <c r="V123" i="23"/>
  <c r="D130" i="23"/>
  <c r="R130" i="23" s="1"/>
  <c r="D56" i="23"/>
  <c r="I56" i="23"/>
  <c r="M56" i="23" s="1"/>
  <c r="E120" i="23"/>
  <c r="S120" i="23" s="1"/>
  <c r="G46" i="23"/>
  <c r="E122" i="23"/>
  <c r="S122" i="23" s="1"/>
  <c r="G48" i="23"/>
  <c r="E124" i="23"/>
  <c r="S124" i="23" s="1"/>
  <c r="G50" i="23"/>
  <c r="E128" i="23"/>
  <c r="S128" i="23" s="1"/>
  <c r="G54" i="23"/>
  <c r="E130" i="23"/>
  <c r="S130" i="23" s="1"/>
  <c r="G56" i="23"/>
  <c r="K56" i="23" s="1"/>
  <c r="E132" i="23"/>
  <c r="S132" i="23" s="1"/>
  <c r="G58" i="23"/>
  <c r="K70" i="23"/>
  <c r="F104" i="23"/>
  <c r="F97" i="23"/>
  <c r="F105" i="23"/>
  <c r="F106" i="23"/>
  <c r="V131" i="23"/>
  <c r="H56" i="23"/>
  <c r="F100" i="23"/>
  <c r="E121" i="23"/>
  <c r="S121" i="23" s="1"/>
  <c r="G47" i="23"/>
  <c r="E123" i="23"/>
  <c r="S123" i="23" s="1"/>
  <c r="G49" i="23"/>
  <c r="E125" i="23"/>
  <c r="S125" i="23" s="1"/>
  <c r="G51" i="23"/>
  <c r="E127" i="23"/>
  <c r="S127" i="23" s="1"/>
  <c r="G53" i="23"/>
  <c r="E129" i="23"/>
  <c r="S129" i="23" s="1"/>
  <c r="G55" i="23"/>
  <c r="E131" i="23"/>
  <c r="S131" i="23" s="1"/>
  <c r="G57" i="23"/>
  <c r="E133" i="23"/>
  <c r="S133" i="23" s="1"/>
  <c r="G59" i="23"/>
  <c r="F98" i="23"/>
  <c r="F107" i="23"/>
  <c r="F99" i="23"/>
  <c r="F103" i="23"/>
  <c r="F109" i="23"/>
  <c r="F108" i="23"/>
  <c r="D47" i="23"/>
  <c r="D121" i="23"/>
  <c r="R121" i="23" s="1"/>
  <c r="I47" i="23"/>
  <c r="M47" i="23" s="1"/>
  <c r="D123" i="23"/>
  <c r="R123" i="23" s="1"/>
  <c r="D49" i="23"/>
  <c r="I49" i="23"/>
  <c r="M49" i="23" s="1"/>
  <c r="D51" i="23"/>
  <c r="D125" i="23"/>
  <c r="R125" i="23" s="1"/>
  <c r="I51" i="23"/>
  <c r="M51" i="23" s="1"/>
  <c r="D127" i="23"/>
  <c r="R127" i="23" s="1"/>
  <c r="D53" i="23"/>
  <c r="I53" i="23"/>
  <c r="M53" i="23" s="1"/>
  <c r="H55" i="23"/>
  <c r="H57" i="23"/>
  <c r="H59" i="23"/>
  <c r="D120" i="23"/>
  <c r="R120" i="23" s="1"/>
  <c r="I46" i="23"/>
  <c r="M46" i="23" s="1"/>
  <c r="D124" i="23"/>
  <c r="R124" i="23" s="1"/>
  <c r="D50" i="23"/>
  <c r="I50" i="23"/>
  <c r="M50" i="23" s="1"/>
  <c r="D128" i="23"/>
  <c r="R128" i="23" s="1"/>
  <c r="D54" i="23"/>
  <c r="I54" i="23"/>
  <c r="M54" i="23" s="1"/>
  <c r="H58" i="23"/>
  <c r="G95" i="23"/>
  <c r="H95" i="23" s="1"/>
  <c r="G106" i="23"/>
  <c r="V132" i="23"/>
  <c r="G105" i="23"/>
  <c r="V121" i="23"/>
  <c r="G100" i="23"/>
  <c r="V124" i="23"/>
  <c r="B31" i="23"/>
  <c r="V126" i="23"/>
  <c r="U119" i="23"/>
  <c r="G96" i="23"/>
  <c r="V120" i="23"/>
  <c r="V127" i="23"/>
  <c r="E126" i="23"/>
  <c r="S126" i="23" s="1"/>
  <c r="G52" i="23"/>
  <c r="F102" i="23"/>
  <c r="F101" i="23"/>
  <c r="B119" i="23"/>
  <c r="C45" i="23"/>
  <c r="H45" i="23"/>
  <c r="D129" i="23"/>
  <c r="R129" i="23" s="1"/>
  <c r="D55" i="23"/>
  <c r="I55" i="23"/>
  <c r="M55" i="23" s="1"/>
  <c r="D131" i="23"/>
  <c r="R131" i="23" s="1"/>
  <c r="D57" i="23"/>
  <c r="I57" i="23"/>
  <c r="M57" i="23" s="1"/>
  <c r="D133" i="23"/>
  <c r="D59" i="23"/>
  <c r="B22" i="23"/>
  <c r="C19" i="22" s="1"/>
  <c r="I59" i="23"/>
  <c r="H46" i="23"/>
  <c r="D122" i="23"/>
  <c r="R122" i="23" s="1"/>
  <c r="D48" i="23"/>
  <c r="I48" i="23"/>
  <c r="M48" i="23" s="1"/>
  <c r="H48" i="23"/>
  <c r="H50" i="23"/>
  <c r="D52" i="23"/>
  <c r="D126" i="23"/>
  <c r="R126" i="23" s="1"/>
  <c r="I52" i="23"/>
  <c r="M52" i="23" s="1"/>
  <c r="H54" i="23"/>
  <c r="D132" i="23"/>
  <c r="R132" i="23" s="1"/>
  <c r="D58" i="23"/>
  <c r="I58" i="23"/>
  <c r="M58" i="23" s="1"/>
  <c r="H135" i="23"/>
  <c r="V119" i="23"/>
  <c r="I119" i="23"/>
  <c r="V130" i="23"/>
  <c r="G108" i="23"/>
  <c r="V129" i="23"/>
  <c r="V125" i="23"/>
  <c r="G97" i="23"/>
  <c r="G109" i="23"/>
  <c r="H109" i="23" s="1"/>
  <c r="V133" i="23"/>
  <c r="F119" i="23"/>
  <c r="T119" i="23" s="1"/>
  <c r="C71" i="23"/>
  <c r="G70" i="23"/>
  <c r="H70" i="23" s="1"/>
  <c r="G98" i="23"/>
  <c r="V122" i="23"/>
  <c r="G104" i="23"/>
  <c r="V128" i="23"/>
  <c r="D141" i="10"/>
  <c r="J51" i="23" l="1"/>
  <c r="L51" i="23" s="1"/>
  <c r="J52" i="23"/>
  <c r="L52" i="23" s="1"/>
  <c r="K48" i="23"/>
  <c r="H97" i="23"/>
  <c r="K52" i="23"/>
  <c r="J47" i="23"/>
  <c r="L47" i="23" s="1"/>
  <c r="V135" i="23"/>
  <c r="J58" i="23"/>
  <c r="L58" i="23" s="1"/>
  <c r="C122" i="23"/>
  <c r="Q122" i="23" s="1"/>
  <c r="M59" i="23"/>
  <c r="B23" i="23"/>
  <c r="B27" i="23" s="1"/>
  <c r="C133" i="23"/>
  <c r="Q133" i="23" s="1"/>
  <c r="R133" i="23"/>
  <c r="C131" i="23"/>
  <c r="Q131" i="23" s="1"/>
  <c r="C129" i="23"/>
  <c r="Q129" i="23" s="1"/>
  <c r="D119" i="23"/>
  <c r="R119" i="23" s="1"/>
  <c r="D45" i="23"/>
  <c r="I45" i="23"/>
  <c r="M45" i="23" s="1"/>
  <c r="J54" i="23"/>
  <c r="L54" i="23" s="1"/>
  <c r="J46" i="23"/>
  <c r="C127" i="23"/>
  <c r="Q127" i="23" s="1"/>
  <c r="C123" i="23"/>
  <c r="Q123" i="23" s="1"/>
  <c r="B35" i="23"/>
  <c r="H104" i="23"/>
  <c r="H98" i="23"/>
  <c r="G120" i="23"/>
  <c r="B71" i="23"/>
  <c r="D71" i="23"/>
  <c r="E71" i="23"/>
  <c r="F71" i="23" s="1"/>
  <c r="K71" i="23" s="1"/>
  <c r="H108" i="23"/>
  <c r="W119" i="23"/>
  <c r="J119" i="23"/>
  <c r="C132" i="23"/>
  <c r="Q132" i="23" s="1"/>
  <c r="C126" i="23"/>
  <c r="Q126" i="23" s="1"/>
  <c r="J48" i="23"/>
  <c r="L48" i="23" s="1"/>
  <c r="L46" i="23"/>
  <c r="J59" i="23"/>
  <c r="B24" i="23" s="1"/>
  <c r="C20" i="22" s="1"/>
  <c r="J57" i="23"/>
  <c r="L57" i="23" s="1"/>
  <c r="J55" i="23"/>
  <c r="B135" i="23"/>
  <c r="P119" i="23"/>
  <c r="P135" i="23" s="1"/>
  <c r="H96" i="23"/>
  <c r="F19" i="22"/>
  <c r="H100" i="23"/>
  <c r="H105" i="23"/>
  <c r="H106" i="23"/>
  <c r="C128" i="23"/>
  <c r="Q128" i="23" s="1"/>
  <c r="C124" i="23"/>
  <c r="Q124" i="23" s="1"/>
  <c r="D46" i="23"/>
  <c r="E54" i="23" s="1"/>
  <c r="J53" i="23"/>
  <c r="L53" i="23" s="1"/>
  <c r="C125" i="23"/>
  <c r="Q125" i="23" s="1"/>
  <c r="E51" i="23"/>
  <c r="J49" i="23"/>
  <c r="L49" i="23" s="1"/>
  <c r="C121" i="23"/>
  <c r="Q121" i="23" s="1"/>
  <c r="K59" i="23"/>
  <c r="B26" i="23"/>
  <c r="C22" i="22" s="1"/>
  <c r="K57" i="23"/>
  <c r="K55" i="23"/>
  <c r="K53" i="23"/>
  <c r="K51" i="23"/>
  <c r="K49" i="23"/>
  <c r="K47" i="23"/>
  <c r="H99" i="23"/>
  <c r="H103" i="23"/>
  <c r="C130" i="23"/>
  <c r="Q130" i="23" s="1"/>
  <c r="H102" i="23"/>
  <c r="H101" i="23"/>
  <c r="J50" i="23"/>
  <c r="L50" i="23" s="1"/>
  <c r="L55" i="23"/>
  <c r="H107" i="23"/>
  <c r="K58" i="23"/>
  <c r="K54" i="23"/>
  <c r="K50" i="23"/>
  <c r="K46" i="23"/>
  <c r="J56" i="23"/>
  <c r="L56" i="23" s="1"/>
  <c r="E135" i="23"/>
  <c r="S119" i="23"/>
  <c r="S135" i="23" s="1"/>
  <c r="C144" i="10"/>
  <c r="D144" i="10"/>
  <c r="E144" i="10"/>
  <c r="F144" i="10"/>
  <c r="G144" i="10"/>
  <c r="B144" i="10"/>
  <c r="C143" i="10"/>
  <c r="D143" i="10"/>
  <c r="E143" i="10"/>
  <c r="F143" i="10"/>
  <c r="G143" i="10"/>
  <c r="B143" i="10"/>
  <c r="C142" i="10"/>
  <c r="D142" i="10"/>
  <c r="E142" i="10"/>
  <c r="F142" i="10"/>
  <c r="G142" i="10"/>
  <c r="B142" i="10"/>
  <c r="C141" i="10"/>
  <c r="K45" i="23" l="1"/>
  <c r="K95" i="23" s="1"/>
  <c r="J45" i="23"/>
  <c r="E56" i="23"/>
  <c r="E47" i="23"/>
  <c r="E50" i="23"/>
  <c r="K96" i="23"/>
  <c r="F6" i="23"/>
  <c r="K6" i="23"/>
  <c r="M71" i="23"/>
  <c r="J71" i="23"/>
  <c r="F120" i="23"/>
  <c r="T120" i="23" s="1"/>
  <c r="C72" i="23"/>
  <c r="C120" i="23"/>
  <c r="Q120" i="23" s="1"/>
  <c r="E46" i="23"/>
  <c r="J96" i="23" s="1"/>
  <c r="L96" i="23" s="1"/>
  <c r="E52" i="23"/>
  <c r="E58" i="23"/>
  <c r="X119" i="23"/>
  <c r="G71" i="23"/>
  <c r="H71" i="23" s="1"/>
  <c r="U120" i="23"/>
  <c r="I120" i="23"/>
  <c r="F22" i="22"/>
  <c r="E49" i="23"/>
  <c r="E53" i="23"/>
  <c r="L59" i="23"/>
  <c r="G22" i="23" s="1"/>
  <c r="C24" i="22" s="1"/>
  <c r="C119" i="23"/>
  <c r="E45" i="23"/>
  <c r="J95" i="23" s="1"/>
  <c r="E55" i="23"/>
  <c r="E57" i="23"/>
  <c r="E59" i="23"/>
  <c r="D134" i="23"/>
  <c r="B28" i="23"/>
  <c r="C21" i="22"/>
  <c r="E48" i="23"/>
  <c r="E141" i="10"/>
  <c r="F141" i="10"/>
  <c r="G141" i="10"/>
  <c r="C145" i="10"/>
  <c r="B145" i="10"/>
  <c r="B6" i="10"/>
  <c r="B17" i="10"/>
  <c r="B14" i="10"/>
  <c r="B94" i="10"/>
  <c r="B10" i="10"/>
  <c r="B11" i="10" s="1"/>
  <c r="B20" i="10"/>
  <c r="B109" i="10"/>
  <c r="L95" i="23" l="1"/>
  <c r="M96" i="23" s="1"/>
  <c r="C28" i="22"/>
  <c r="F27" i="22"/>
  <c r="F5" i="23"/>
  <c r="K5" i="23"/>
  <c r="C135" i="23"/>
  <c r="Q119" i="23"/>
  <c r="Q135" i="23" s="1"/>
  <c r="R134" i="23"/>
  <c r="R135" i="23" s="1"/>
  <c r="D135" i="23"/>
  <c r="W120" i="23"/>
  <c r="J120" i="23"/>
  <c r="C23" i="22"/>
  <c r="G121" i="23"/>
  <c r="D72" i="23"/>
  <c r="B72" i="23"/>
  <c r="E72" i="23"/>
  <c r="F72" i="23" s="1"/>
  <c r="K72" i="23" s="1"/>
  <c r="K97" i="23" s="1"/>
  <c r="B7" i="10"/>
  <c r="B107" i="10"/>
  <c r="B103" i="10"/>
  <c r="C104" i="10" s="1"/>
  <c r="B99" i="10"/>
  <c r="B95" i="10"/>
  <c r="C96" i="10" s="1"/>
  <c r="B108" i="10"/>
  <c r="C109" i="10" s="1"/>
  <c r="C95" i="10"/>
  <c r="H119" i="10" s="1"/>
  <c r="V119" i="10" s="1"/>
  <c r="B69" i="10"/>
  <c r="C70" i="10" s="1"/>
  <c r="B105" i="10"/>
  <c r="C106" i="10" s="1"/>
  <c r="B101" i="10"/>
  <c r="B97" i="10"/>
  <c r="C98" i="10" s="1"/>
  <c r="G145" i="10"/>
  <c r="F145" i="10"/>
  <c r="E145" i="10"/>
  <c r="D145" i="10"/>
  <c r="B96" i="10"/>
  <c r="C97" i="10" s="1"/>
  <c r="H121" i="10" s="1"/>
  <c r="V121" i="10" s="1"/>
  <c r="B55" i="10"/>
  <c r="C108" i="10"/>
  <c r="B106" i="10"/>
  <c r="C107" i="10" s="1"/>
  <c r="E107" i="10" s="1"/>
  <c r="B104" i="10"/>
  <c r="C105" i="10" s="1"/>
  <c r="B102" i="10"/>
  <c r="C103" i="10" s="1"/>
  <c r="E103" i="10" s="1"/>
  <c r="C102" i="10"/>
  <c r="B100" i="10"/>
  <c r="C101" i="10" s="1"/>
  <c r="C100" i="10"/>
  <c r="B98" i="10"/>
  <c r="C99" i="10" s="1"/>
  <c r="E99" i="10" s="1"/>
  <c r="G72" i="23" l="1"/>
  <c r="H72" i="23" s="1"/>
  <c r="L7" i="23"/>
  <c r="F121" i="23"/>
  <c r="T121" i="23" s="1"/>
  <c r="C73" i="23"/>
  <c r="X120" i="23"/>
  <c r="M72" i="23"/>
  <c r="J72" i="23"/>
  <c r="J97" i="23" s="1"/>
  <c r="L97" i="23" s="1"/>
  <c r="M97" i="23" s="1"/>
  <c r="U121" i="23"/>
  <c r="I121" i="23"/>
  <c r="G7" i="23"/>
  <c r="C27" i="22"/>
  <c r="F30" i="22"/>
  <c r="B51" i="10"/>
  <c r="F51" i="10" s="1"/>
  <c r="E125" i="10" s="1"/>
  <c r="S125" i="10" s="1"/>
  <c r="B45" i="10"/>
  <c r="B47" i="10"/>
  <c r="C47" i="10" s="1"/>
  <c r="B57" i="10"/>
  <c r="C57" i="10" s="1"/>
  <c r="C17" i="11"/>
  <c r="E95" i="10"/>
  <c r="G95" i="10" s="1"/>
  <c r="H95" i="10" s="1"/>
  <c r="D95" i="10"/>
  <c r="F45" i="10"/>
  <c r="E119" i="10" s="1"/>
  <c r="S119" i="10" s="1"/>
  <c r="B49" i="10"/>
  <c r="C49" i="10" s="1"/>
  <c r="B53" i="10"/>
  <c r="F53" i="10" s="1"/>
  <c r="H133" i="10"/>
  <c r="V133" i="10" s="1"/>
  <c r="E109" i="10"/>
  <c r="G109" i="10" s="1"/>
  <c r="B59" i="10"/>
  <c r="B58" i="10"/>
  <c r="B48" i="10"/>
  <c r="B52" i="10"/>
  <c r="B56" i="10"/>
  <c r="B46" i="10"/>
  <c r="B50" i="10"/>
  <c r="B54" i="10"/>
  <c r="E97" i="10"/>
  <c r="G97" i="10" s="1"/>
  <c r="F95" i="10"/>
  <c r="E96" i="10"/>
  <c r="H120" i="10"/>
  <c r="V120" i="10" s="1"/>
  <c r="D96" i="10"/>
  <c r="D97" i="10"/>
  <c r="E98" i="10"/>
  <c r="H122" i="10"/>
  <c r="V122" i="10" s="1"/>
  <c r="G98" i="10"/>
  <c r="D98" i="10"/>
  <c r="H125" i="10"/>
  <c r="V125" i="10" s="1"/>
  <c r="D101" i="10"/>
  <c r="E102" i="10"/>
  <c r="H126" i="10"/>
  <c r="V126" i="10" s="1"/>
  <c r="G102" i="10"/>
  <c r="D102" i="10"/>
  <c r="H129" i="10"/>
  <c r="V129" i="10" s="1"/>
  <c r="D105" i="10"/>
  <c r="E106" i="10"/>
  <c r="G106" i="10" s="1"/>
  <c r="H130" i="10"/>
  <c r="V130" i="10" s="1"/>
  <c r="D106" i="10"/>
  <c r="E70" i="10"/>
  <c r="F70" i="10" s="1"/>
  <c r="B70" i="10"/>
  <c r="G119" i="10"/>
  <c r="U119" i="10" s="1"/>
  <c r="D70" i="10"/>
  <c r="C51" i="10"/>
  <c r="C55" i="10"/>
  <c r="F55" i="10"/>
  <c r="E129" i="10" s="1"/>
  <c r="S129" i="10" s="1"/>
  <c r="B129" i="10"/>
  <c r="P129" i="10" s="1"/>
  <c r="D109" i="10"/>
  <c r="H123" i="10"/>
  <c r="V123" i="10" s="1"/>
  <c r="D99" i="10"/>
  <c r="G99" i="10"/>
  <c r="E100" i="10"/>
  <c r="H124" i="10"/>
  <c r="V124" i="10" s="1"/>
  <c r="G100" i="10"/>
  <c r="D100" i="10"/>
  <c r="E101" i="10"/>
  <c r="H127" i="10"/>
  <c r="V127" i="10" s="1"/>
  <c r="D103" i="10"/>
  <c r="G103" i="10"/>
  <c r="E104" i="10"/>
  <c r="G104" i="10" s="1"/>
  <c r="H128" i="10"/>
  <c r="V128" i="10" s="1"/>
  <c r="D104" i="10"/>
  <c r="E105" i="10"/>
  <c r="G105" i="10" s="1"/>
  <c r="H131" i="10"/>
  <c r="V131" i="10" s="1"/>
  <c r="D107" i="10"/>
  <c r="G107" i="10"/>
  <c r="E108" i="10"/>
  <c r="G108" i="10" s="1"/>
  <c r="H132" i="10"/>
  <c r="V132" i="10" s="1"/>
  <c r="D108" i="10"/>
  <c r="C45" i="10"/>
  <c r="F49" i="10"/>
  <c r="C53" i="10"/>
  <c r="B131" i="10"/>
  <c r="P131" i="10" s="1"/>
  <c r="W121" i="23" l="1"/>
  <c r="J121" i="23"/>
  <c r="G122" i="23"/>
  <c r="D73" i="23"/>
  <c r="B73" i="23"/>
  <c r="E73" i="23"/>
  <c r="F73" i="23" s="1"/>
  <c r="K73" i="23" s="1"/>
  <c r="K98" i="23" s="1"/>
  <c r="C29" i="22"/>
  <c r="G24" i="23"/>
  <c r="C35" i="22" s="1"/>
  <c r="B123" i="10"/>
  <c r="P123" i="10" s="1"/>
  <c r="B125" i="10"/>
  <c r="P125" i="10" s="1"/>
  <c r="F47" i="10"/>
  <c r="H47" i="10" s="1"/>
  <c r="H51" i="10"/>
  <c r="B121" i="10"/>
  <c r="P121" i="10" s="1"/>
  <c r="V135" i="10"/>
  <c r="F57" i="10"/>
  <c r="E131" i="10" s="1"/>
  <c r="S131" i="10" s="1"/>
  <c r="H55" i="10"/>
  <c r="H57" i="10"/>
  <c r="H49" i="10"/>
  <c r="E123" i="10"/>
  <c r="S123" i="10" s="1"/>
  <c r="H53" i="10"/>
  <c r="E127" i="10"/>
  <c r="S127" i="10" s="1"/>
  <c r="B127" i="10"/>
  <c r="P127" i="10" s="1"/>
  <c r="B119" i="10"/>
  <c r="P119" i="10" s="1"/>
  <c r="F96" i="10"/>
  <c r="B128" i="10"/>
  <c r="P128" i="10" s="1"/>
  <c r="C54" i="10"/>
  <c r="D55" i="10" s="1"/>
  <c r="F54" i="10"/>
  <c r="E128" i="10" s="1"/>
  <c r="S128" i="10" s="1"/>
  <c r="B120" i="10"/>
  <c r="P120" i="10" s="1"/>
  <c r="C46" i="10"/>
  <c r="D46" i="10" s="1"/>
  <c r="F46" i="10"/>
  <c r="B126" i="10"/>
  <c r="P126" i="10" s="1"/>
  <c r="C52" i="10"/>
  <c r="D53" i="10" s="1"/>
  <c r="F52" i="10"/>
  <c r="E126" i="10" s="1"/>
  <c r="S126" i="10" s="1"/>
  <c r="B132" i="10"/>
  <c r="P132" i="10" s="1"/>
  <c r="C58" i="10"/>
  <c r="F58" i="10"/>
  <c r="E132" i="10" s="1"/>
  <c r="S132" i="10" s="1"/>
  <c r="B124" i="10"/>
  <c r="P124" i="10" s="1"/>
  <c r="C50" i="10"/>
  <c r="D50" i="10" s="1"/>
  <c r="C124" i="10" s="1"/>
  <c r="Q124" i="10" s="1"/>
  <c r="F50" i="10"/>
  <c r="E124" i="10" s="1"/>
  <c r="S124" i="10" s="1"/>
  <c r="B130" i="10"/>
  <c r="P130" i="10" s="1"/>
  <c r="C56" i="10"/>
  <c r="F56" i="10"/>
  <c r="E130" i="10" s="1"/>
  <c r="S130" i="10" s="1"/>
  <c r="B122" i="10"/>
  <c r="P122" i="10" s="1"/>
  <c r="C48" i="10"/>
  <c r="D49" i="10" s="1"/>
  <c r="F48" i="10"/>
  <c r="E122" i="10" s="1"/>
  <c r="S122" i="10" s="1"/>
  <c r="B133" i="10"/>
  <c r="P133" i="10" s="1"/>
  <c r="C59" i="10"/>
  <c r="F59" i="10"/>
  <c r="E133" i="10" s="1"/>
  <c r="S133" i="10" s="1"/>
  <c r="H45" i="10"/>
  <c r="C18" i="11"/>
  <c r="F97" i="10"/>
  <c r="K70" i="10"/>
  <c r="D127" i="10"/>
  <c r="R127" i="10" s="1"/>
  <c r="I53" i="10"/>
  <c r="M53" i="10" s="1"/>
  <c r="D45" i="10"/>
  <c r="D119" i="10"/>
  <c r="R119" i="10" s="1"/>
  <c r="I45" i="10"/>
  <c r="M45" i="10" s="1"/>
  <c r="J70" i="10"/>
  <c r="M70" i="10"/>
  <c r="F109" i="10"/>
  <c r="G45" i="10"/>
  <c r="F108" i="10"/>
  <c r="F105" i="10"/>
  <c r="F104" i="10"/>
  <c r="F101" i="10"/>
  <c r="F100" i="10"/>
  <c r="B31" i="10"/>
  <c r="D129" i="10"/>
  <c r="R129" i="10" s="1"/>
  <c r="I55" i="10"/>
  <c r="M55" i="10" s="1"/>
  <c r="D125" i="10"/>
  <c r="R125" i="10" s="1"/>
  <c r="I51" i="10"/>
  <c r="M51" i="10" s="1"/>
  <c r="D121" i="10"/>
  <c r="R121" i="10" s="1"/>
  <c r="I47" i="10"/>
  <c r="M47" i="10" s="1"/>
  <c r="G70" i="10"/>
  <c r="H70" i="10" s="1"/>
  <c r="C71" i="10"/>
  <c r="F119" i="10"/>
  <c r="T119" i="10" s="1"/>
  <c r="F107" i="10"/>
  <c r="F106" i="10"/>
  <c r="F103" i="10"/>
  <c r="F102" i="10"/>
  <c r="G101" i="10"/>
  <c r="F99" i="10"/>
  <c r="F98" i="10"/>
  <c r="G96" i="10"/>
  <c r="H96" i="10" s="1"/>
  <c r="H135" i="10"/>
  <c r="D131" i="10"/>
  <c r="R131" i="10" s="1"/>
  <c r="I57" i="10"/>
  <c r="M57" i="10" s="1"/>
  <c r="D123" i="10"/>
  <c r="R123" i="10" s="1"/>
  <c r="I49" i="10"/>
  <c r="M49" i="10" s="1"/>
  <c r="I119" i="10"/>
  <c r="W119" i="10" s="1"/>
  <c r="G73" i="23" l="1"/>
  <c r="H73" i="23" s="1"/>
  <c r="F122" i="23"/>
  <c r="T122" i="23" s="1"/>
  <c r="C74" i="23"/>
  <c r="M73" i="23"/>
  <c r="J73" i="23"/>
  <c r="J98" i="23" s="1"/>
  <c r="L98" i="23" s="1"/>
  <c r="M98" i="23" s="1"/>
  <c r="U122" i="23"/>
  <c r="I122" i="23"/>
  <c r="X121" i="23"/>
  <c r="E121" i="10"/>
  <c r="S121" i="10" s="1"/>
  <c r="P135" i="10"/>
  <c r="B135" i="10"/>
  <c r="G48" i="10"/>
  <c r="E120" i="10"/>
  <c r="S120" i="10" s="1"/>
  <c r="S135" i="10" s="1"/>
  <c r="D51" i="10"/>
  <c r="G54" i="10"/>
  <c r="G51" i="10"/>
  <c r="K51" i="10" s="1"/>
  <c r="G55" i="10"/>
  <c r="D47" i="10"/>
  <c r="G46" i="10"/>
  <c r="G58" i="10"/>
  <c r="H107" i="10"/>
  <c r="H50" i="10"/>
  <c r="I59" i="10"/>
  <c r="D133" i="10"/>
  <c r="R133" i="10" s="1"/>
  <c r="B22" i="10"/>
  <c r="C19" i="11" s="1"/>
  <c r="D59" i="10"/>
  <c r="J59" i="10"/>
  <c r="B24" i="10" s="1"/>
  <c r="C20" i="11" s="1"/>
  <c r="H48" i="10"/>
  <c r="D130" i="10"/>
  <c r="R130" i="10" s="1"/>
  <c r="I56" i="10"/>
  <c r="M56" i="10" s="1"/>
  <c r="H58" i="10"/>
  <c r="I52" i="10"/>
  <c r="M52" i="10" s="1"/>
  <c r="D126" i="10"/>
  <c r="R126" i="10" s="1"/>
  <c r="H46" i="10"/>
  <c r="D128" i="10"/>
  <c r="R128" i="10" s="1"/>
  <c r="I54" i="10"/>
  <c r="D52" i="10"/>
  <c r="C126" i="10" s="1"/>
  <c r="Q126" i="10" s="1"/>
  <c r="G47" i="10"/>
  <c r="K47" i="10" s="1"/>
  <c r="D57" i="10"/>
  <c r="C131" i="10" s="1"/>
  <c r="Q131" i="10" s="1"/>
  <c r="G50" i="10"/>
  <c r="G52" i="10"/>
  <c r="G49" i="10"/>
  <c r="K49" i="10" s="1"/>
  <c r="G53" i="10"/>
  <c r="G57" i="10"/>
  <c r="K57" i="10" s="1"/>
  <c r="D54" i="10"/>
  <c r="C128" i="10" s="1"/>
  <c r="Q128" i="10" s="1"/>
  <c r="G59" i="10"/>
  <c r="G56" i="10"/>
  <c r="H59" i="10"/>
  <c r="I48" i="10"/>
  <c r="D122" i="10"/>
  <c r="R122" i="10" s="1"/>
  <c r="H56" i="10"/>
  <c r="D124" i="10"/>
  <c r="R124" i="10" s="1"/>
  <c r="I50" i="10"/>
  <c r="D48" i="10"/>
  <c r="C122" i="10" s="1"/>
  <c r="Q122" i="10" s="1"/>
  <c r="I58" i="10"/>
  <c r="D132" i="10"/>
  <c r="R132" i="10" s="1"/>
  <c r="H52" i="10"/>
  <c r="I46" i="10"/>
  <c r="M46" i="10" s="1"/>
  <c r="D120" i="10"/>
  <c r="R120" i="10" s="1"/>
  <c r="H54" i="10"/>
  <c r="D56" i="10"/>
  <c r="C130" i="10" s="1"/>
  <c r="Q130" i="10" s="1"/>
  <c r="D58" i="10"/>
  <c r="C132" i="10" s="1"/>
  <c r="Q132" i="10" s="1"/>
  <c r="K53" i="10"/>
  <c r="J53" i="10"/>
  <c r="L53" i="10" s="1"/>
  <c r="J49" i="10"/>
  <c r="L49" i="10" s="1"/>
  <c r="J57" i="10"/>
  <c r="L57" i="10" s="1"/>
  <c r="J47" i="10"/>
  <c r="L47" i="10" s="1"/>
  <c r="J51" i="10"/>
  <c r="L51" i="10" s="1"/>
  <c r="J55" i="10"/>
  <c r="L55" i="10" s="1"/>
  <c r="K45" i="10"/>
  <c r="K95" i="10" s="1"/>
  <c r="J45" i="10"/>
  <c r="H100" i="10"/>
  <c r="H106" i="10"/>
  <c r="H99" i="10"/>
  <c r="H103" i="10"/>
  <c r="H104" i="10"/>
  <c r="C127" i="10"/>
  <c r="Q127" i="10" s="1"/>
  <c r="J119" i="10"/>
  <c r="X119" i="10" s="1"/>
  <c r="B71" i="10"/>
  <c r="G120" i="10"/>
  <c r="U120" i="10" s="1"/>
  <c r="D71" i="10"/>
  <c r="E71" i="10"/>
  <c r="F71" i="10" s="1"/>
  <c r="K71" i="10" s="1"/>
  <c r="F19" i="11"/>
  <c r="C120" i="10"/>
  <c r="Q120" i="10" s="1"/>
  <c r="E46" i="10"/>
  <c r="C123" i="10"/>
  <c r="Q123" i="10" s="1"/>
  <c r="H98" i="10"/>
  <c r="H101" i="10"/>
  <c r="H102" i="10"/>
  <c r="C125" i="10"/>
  <c r="Q125" i="10" s="1"/>
  <c r="C129" i="10"/>
  <c r="Q129" i="10" s="1"/>
  <c r="H97" i="10"/>
  <c r="B35" i="10"/>
  <c r="H105" i="10"/>
  <c r="K55" i="10"/>
  <c r="H108" i="10"/>
  <c r="C119" i="10"/>
  <c r="Q119" i="10" s="1"/>
  <c r="E45" i="10"/>
  <c r="J95" i="10" s="1"/>
  <c r="H109" i="10"/>
  <c r="W122" i="23" l="1"/>
  <c r="J122" i="23"/>
  <c r="G123" i="23"/>
  <c r="D74" i="23"/>
  <c r="B74" i="23"/>
  <c r="E74" i="23"/>
  <c r="F74" i="23" s="1"/>
  <c r="K74" i="23" s="1"/>
  <c r="K99" i="23" s="1"/>
  <c r="E52" i="10"/>
  <c r="K54" i="10"/>
  <c r="E135" i="10"/>
  <c r="E56" i="10"/>
  <c r="E50" i="10"/>
  <c r="E48" i="10"/>
  <c r="C121" i="10"/>
  <c r="Q121" i="10" s="1"/>
  <c r="E49" i="10"/>
  <c r="C133" i="10"/>
  <c r="Q133" i="10" s="1"/>
  <c r="E59" i="10"/>
  <c r="K5" i="10" s="1"/>
  <c r="E54" i="10"/>
  <c r="E55" i="10"/>
  <c r="E51" i="10"/>
  <c r="E47" i="10"/>
  <c r="E57" i="10"/>
  <c r="E53" i="10"/>
  <c r="E58" i="10"/>
  <c r="J46" i="10"/>
  <c r="L46" i="10" s="1"/>
  <c r="K50" i="10"/>
  <c r="M58" i="10"/>
  <c r="J58" i="10"/>
  <c r="L58" i="10" s="1"/>
  <c r="M50" i="10"/>
  <c r="J50" i="10"/>
  <c r="L50" i="10" s="1"/>
  <c r="L59" i="10"/>
  <c r="G22" i="10" s="1"/>
  <c r="C24" i="11" s="1"/>
  <c r="K56" i="10"/>
  <c r="K52" i="10"/>
  <c r="J52" i="10"/>
  <c r="L52" i="10" s="1"/>
  <c r="J56" i="10"/>
  <c r="K46" i="10"/>
  <c r="K96" i="10" s="1"/>
  <c r="L56" i="10"/>
  <c r="M48" i="10"/>
  <c r="J48" i="10"/>
  <c r="L48" i="10" s="1"/>
  <c r="K59" i="10"/>
  <c r="B26" i="10"/>
  <c r="C22" i="11" s="1"/>
  <c r="M54" i="10"/>
  <c r="J54" i="10"/>
  <c r="L54" i="10" s="1"/>
  <c r="M59" i="10"/>
  <c r="B23" i="10"/>
  <c r="B27" i="10" s="1"/>
  <c r="K48" i="10"/>
  <c r="K58" i="10"/>
  <c r="C135" i="10"/>
  <c r="G71" i="10"/>
  <c r="H71" i="10" s="1"/>
  <c r="L95" i="10"/>
  <c r="F22" i="11"/>
  <c r="M71" i="10"/>
  <c r="J71" i="10"/>
  <c r="J96" i="10" s="1"/>
  <c r="C72" i="10"/>
  <c r="F120" i="10"/>
  <c r="T120" i="10" s="1"/>
  <c r="I120" i="10"/>
  <c r="W120" i="10" s="1"/>
  <c r="G74" i="23" l="1"/>
  <c r="H74" i="23" s="1"/>
  <c r="F123" i="23"/>
  <c r="T123" i="23" s="1"/>
  <c r="C75" i="23"/>
  <c r="M74" i="23"/>
  <c r="J74" i="23"/>
  <c r="J99" i="23" s="1"/>
  <c r="L99" i="23" s="1"/>
  <c r="M99" i="23" s="1"/>
  <c r="U123" i="23"/>
  <c r="I123" i="23"/>
  <c r="X122" i="23"/>
  <c r="Q135" i="10"/>
  <c r="F5" i="10"/>
  <c r="F30" i="11" s="1"/>
  <c r="L96" i="10"/>
  <c r="M96" i="10" s="1"/>
  <c r="D134" i="10"/>
  <c r="C21" i="11"/>
  <c r="B28" i="10"/>
  <c r="F6" i="10"/>
  <c r="C23" i="11" s="1"/>
  <c r="K6" i="10"/>
  <c r="L7" i="10" s="1"/>
  <c r="J120" i="10"/>
  <c r="X120" i="10" s="1"/>
  <c r="E72" i="10"/>
  <c r="F72" i="10" s="1"/>
  <c r="K72" i="10" s="1"/>
  <c r="K97" i="10" s="1"/>
  <c r="B72" i="10"/>
  <c r="G121" i="10"/>
  <c r="U121" i="10" s="1"/>
  <c r="D72" i="10"/>
  <c r="W123" i="23" l="1"/>
  <c r="J123" i="23"/>
  <c r="G124" i="23"/>
  <c r="B75" i="23"/>
  <c r="D75" i="23"/>
  <c r="E75" i="23"/>
  <c r="F75" i="23" s="1"/>
  <c r="K75" i="23" s="1"/>
  <c r="K100" i="23" s="1"/>
  <c r="D135" i="10"/>
  <c r="R134" i="10"/>
  <c r="R135" i="10" s="1"/>
  <c r="G72" i="10"/>
  <c r="H72" i="10" s="1"/>
  <c r="C27" i="11"/>
  <c r="G7" i="10"/>
  <c r="C29" i="11" s="1"/>
  <c r="C28" i="11"/>
  <c r="F27" i="11"/>
  <c r="I121" i="10"/>
  <c r="W121" i="10" s="1"/>
  <c r="G24" i="10"/>
  <c r="C35" i="11" s="1"/>
  <c r="M72" i="10"/>
  <c r="J72" i="10"/>
  <c r="J97" i="10" s="1"/>
  <c r="L97" i="10" s="1"/>
  <c r="M97" i="10" s="1"/>
  <c r="C73" i="10"/>
  <c r="F121" i="10"/>
  <c r="T121" i="10" s="1"/>
  <c r="G75" i="23" l="1"/>
  <c r="H75" i="23" s="1"/>
  <c r="M75" i="23"/>
  <c r="J75" i="23"/>
  <c r="J100" i="23" s="1"/>
  <c r="L100" i="23" s="1"/>
  <c r="M100" i="23" s="1"/>
  <c r="F124" i="23"/>
  <c r="T124" i="23" s="1"/>
  <c r="C76" i="23"/>
  <c r="U124" i="23"/>
  <c r="I124" i="23"/>
  <c r="X123" i="23"/>
  <c r="J121" i="10"/>
  <c r="X121" i="10" s="1"/>
  <c r="B73" i="10"/>
  <c r="G122" i="10"/>
  <c r="U122" i="10" s="1"/>
  <c r="D73" i="10"/>
  <c r="E73" i="10"/>
  <c r="F73" i="10" s="1"/>
  <c r="K73" i="10" s="1"/>
  <c r="K98" i="10" s="1"/>
  <c r="W124" i="23" l="1"/>
  <c r="J124" i="23"/>
  <c r="X124" i="23" s="1"/>
  <c r="G125" i="23"/>
  <c r="B76" i="23"/>
  <c r="D76" i="23"/>
  <c r="E76" i="23"/>
  <c r="F76" i="23" s="1"/>
  <c r="K76" i="23" s="1"/>
  <c r="K101" i="23" s="1"/>
  <c r="M73" i="10"/>
  <c r="J73" i="10"/>
  <c r="J98" i="10" s="1"/>
  <c r="L98" i="10" s="1"/>
  <c r="M98" i="10" s="1"/>
  <c r="C74" i="10"/>
  <c r="F122" i="10"/>
  <c r="T122" i="10" s="1"/>
  <c r="G73" i="10"/>
  <c r="H73" i="10" s="1"/>
  <c r="I122" i="10"/>
  <c r="W122" i="10" s="1"/>
  <c r="M76" i="23" l="1"/>
  <c r="J76" i="23"/>
  <c r="J101" i="23" s="1"/>
  <c r="L101" i="23" s="1"/>
  <c r="M101" i="23" s="1"/>
  <c r="G76" i="23"/>
  <c r="H76" i="23" s="1"/>
  <c r="F125" i="23"/>
  <c r="T125" i="23" s="1"/>
  <c r="C77" i="23"/>
  <c r="U125" i="23"/>
  <c r="I125" i="23"/>
  <c r="E74" i="10"/>
  <c r="F74" i="10" s="1"/>
  <c r="K74" i="10" s="1"/>
  <c r="K99" i="10" s="1"/>
  <c r="B74" i="10"/>
  <c r="G123" i="10"/>
  <c r="U123" i="10" s="1"/>
  <c r="D74" i="10"/>
  <c r="G74" i="10"/>
  <c r="H74" i="10" s="1"/>
  <c r="J122" i="10"/>
  <c r="X122" i="10" s="1"/>
  <c r="W125" i="23" l="1"/>
  <c r="J125" i="23"/>
  <c r="X125" i="23" s="1"/>
  <c r="G126" i="23"/>
  <c r="B77" i="23"/>
  <c r="D77" i="23"/>
  <c r="E77" i="23"/>
  <c r="F77" i="23" s="1"/>
  <c r="K77" i="23" s="1"/>
  <c r="K102" i="23" s="1"/>
  <c r="I123" i="10"/>
  <c r="W123" i="10" s="1"/>
  <c r="M74" i="10"/>
  <c r="J74" i="10"/>
  <c r="J99" i="10" s="1"/>
  <c r="L99" i="10" s="1"/>
  <c r="M99" i="10" s="1"/>
  <c r="C75" i="10"/>
  <c r="F123" i="10"/>
  <c r="T123" i="10" s="1"/>
  <c r="F126" i="23" l="1"/>
  <c r="T126" i="23" s="1"/>
  <c r="C78" i="23"/>
  <c r="U126" i="23"/>
  <c r="I126" i="23"/>
  <c r="M77" i="23"/>
  <c r="J77" i="23"/>
  <c r="J102" i="23" s="1"/>
  <c r="L102" i="23" s="1"/>
  <c r="M102" i="23" s="1"/>
  <c r="G77" i="23"/>
  <c r="H77" i="23" s="1"/>
  <c r="B75" i="10"/>
  <c r="G124" i="10"/>
  <c r="D75" i="10"/>
  <c r="E75" i="10"/>
  <c r="F75" i="10" s="1"/>
  <c r="K75" i="10" s="1"/>
  <c r="K100" i="10" s="1"/>
  <c r="J123" i="10"/>
  <c r="X123" i="10" s="1"/>
  <c r="W126" i="23" l="1"/>
  <c r="J126" i="23"/>
  <c r="X126" i="23" s="1"/>
  <c r="G127" i="23"/>
  <c r="D78" i="23"/>
  <c r="B78" i="23"/>
  <c r="E78" i="23"/>
  <c r="F78" i="23" s="1"/>
  <c r="K78" i="23" s="1"/>
  <c r="K103" i="23" s="1"/>
  <c r="I124" i="10"/>
  <c r="U124" i="10"/>
  <c r="M75" i="10"/>
  <c r="J75" i="10"/>
  <c r="J100" i="10" s="1"/>
  <c r="L100" i="10" s="1"/>
  <c r="M100" i="10" s="1"/>
  <c r="C76" i="10"/>
  <c r="F124" i="10"/>
  <c r="T124" i="10" s="1"/>
  <c r="G75" i="10"/>
  <c r="H75" i="10" s="1"/>
  <c r="M78" i="23" l="1"/>
  <c r="J78" i="23"/>
  <c r="J103" i="23" s="1"/>
  <c r="L103" i="23" s="1"/>
  <c r="M103" i="23" s="1"/>
  <c r="U127" i="23"/>
  <c r="I127" i="23"/>
  <c r="F127" i="23"/>
  <c r="T127" i="23" s="1"/>
  <c r="C79" i="23"/>
  <c r="G78" i="23"/>
  <c r="H78" i="23" s="1"/>
  <c r="J124" i="10"/>
  <c r="X124" i="10" s="1"/>
  <c r="W124" i="10"/>
  <c r="E76" i="10"/>
  <c r="F76" i="10" s="1"/>
  <c r="K76" i="10" s="1"/>
  <c r="K101" i="10" s="1"/>
  <c r="B76" i="10"/>
  <c r="G125" i="10"/>
  <c r="D76" i="10"/>
  <c r="G128" i="23" l="1"/>
  <c r="B79" i="23"/>
  <c r="D79" i="23"/>
  <c r="E79" i="23"/>
  <c r="F79" i="23" s="1"/>
  <c r="K79" i="23" s="1"/>
  <c r="K104" i="23" s="1"/>
  <c r="W127" i="23"/>
  <c r="J127" i="23"/>
  <c r="X127" i="23" s="1"/>
  <c r="G76" i="10"/>
  <c r="H76" i="10" s="1"/>
  <c r="I125" i="10"/>
  <c r="U125" i="10"/>
  <c r="M76" i="10"/>
  <c r="J76" i="10"/>
  <c r="J101" i="10" s="1"/>
  <c r="L101" i="10" s="1"/>
  <c r="M101" i="10" s="1"/>
  <c r="C77" i="10"/>
  <c r="F125" i="10"/>
  <c r="T125" i="10" s="1"/>
  <c r="F128" i="23" l="1"/>
  <c r="T128" i="23" s="1"/>
  <c r="C80" i="23"/>
  <c r="U128" i="23"/>
  <c r="I128" i="23"/>
  <c r="M79" i="23"/>
  <c r="J79" i="23"/>
  <c r="J104" i="23" s="1"/>
  <c r="L104" i="23" s="1"/>
  <c r="M104" i="23" s="1"/>
  <c r="G79" i="23"/>
  <c r="H79" i="23" s="1"/>
  <c r="J125" i="10"/>
  <c r="X125" i="10" s="1"/>
  <c r="W125" i="10"/>
  <c r="B77" i="10"/>
  <c r="G126" i="10"/>
  <c r="D77" i="10"/>
  <c r="E77" i="10"/>
  <c r="F77" i="10" s="1"/>
  <c r="K77" i="10" s="1"/>
  <c r="K102" i="10" s="1"/>
  <c r="W128" i="23" l="1"/>
  <c r="J128" i="23"/>
  <c r="X128" i="23" s="1"/>
  <c r="G129" i="23"/>
  <c r="B80" i="23"/>
  <c r="D80" i="23"/>
  <c r="E80" i="23"/>
  <c r="F80" i="23" s="1"/>
  <c r="K80" i="23" s="1"/>
  <c r="K105" i="23" s="1"/>
  <c r="I126" i="10"/>
  <c r="U126" i="10"/>
  <c r="G77" i="10"/>
  <c r="H77" i="10" s="1"/>
  <c r="M77" i="10"/>
  <c r="J77" i="10"/>
  <c r="J102" i="10" s="1"/>
  <c r="L102" i="10" s="1"/>
  <c r="M102" i="10" s="1"/>
  <c r="C78" i="10"/>
  <c r="F126" i="10"/>
  <c r="T126" i="10" s="1"/>
  <c r="F129" i="23" l="1"/>
  <c r="T129" i="23" s="1"/>
  <c r="C81" i="23"/>
  <c r="U129" i="23"/>
  <c r="I129" i="23"/>
  <c r="M80" i="23"/>
  <c r="J80" i="23"/>
  <c r="J105" i="23" s="1"/>
  <c r="L105" i="23" s="1"/>
  <c r="M105" i="23" s="1"/>
  <c r="G80" i="23"/>
  <c r="H80" i="23" s="1"/>
  <c r="J126" i="10"/>
  <c r="X126" i="10" s="1"/>
  <c r="W126" i="10"/>
  <c r="B78" i="10"/>
  <c r="E78" i="10"/>
  <c r="F78" i="10" s="1"/>
  <c r="K78" i="10" s="1"/>
  <c r="K103" i="10" s="1"/>
  <c r="G127" i="10"/>
  <c r="D78" i="10"/>
  <c r="W129" i="23" l="1"/>
  <c r="J129" i="23"/>
  <c r="X129" i="23" s="1"/>
  <c r="G130" i="23"/>
  <c r="B81" i="23"/>
  <c r="D81" i="23"/>
  <c r="E81" i="23"/>
  <c r="F81" i="23" s="1"/>
  <c r="K81" i="23" s="1"/>
  <c r="K106" i="23" s="1"/>
  <c r="I127" i="10"/>
  <c r="U127" i="10"/>
  <c r="G78" i="10"/>
  <c r="H78" i="10" s="1"/>
  <c r="M78" i="10"/>
  <c r="J78" i="10"/>
  <c r="J103" i="10" s="1"/>
  <c r="L103" i="10" s="1"/>
  <c r="M103" i="10" s="1"/>
  <c r="C79" i="10"/>
  <c r="F127" i="10"/>
  <c r="T127" i="10" s="1"/>
  <c r="F130" i="23" l="1"/>
  <c r="T130" i="23" s="1"/>
  <c r="C82" i="23"/>
  <c r="U130" i="23"/>
  <c r="I130" i="23"/>
  <c r="M81" i="23"/>
  <c r="J81" i="23"/>
  <c r="J106" i="23" s="1"/>
  <c r="L106" i="23" s="1"/>
  <c r="M106" i="23" s="1"/>
  <c r="G81" i="23"/>
  <c r="H81" i="23" s="1"/>
  <c r="J127" i="10"/>
  <c r="X127" i="10" s="1"/>
  <c r="W127" i="10"/>
  <c r="B79" i="10"/>
  <c r="G128" i="10"/>
  <c r="D79" i="10"/>
  <c r="E79" i="10"/>
  <c r="F79" i="10" s="1"/>
  <c r="K79" i="10" s="1"/>
  <c r="K104" i="10" s="1"/>
  <c r="W130" i="23" l="1"/>
  <c r="J130" i="23"/>
  <c r="X130" i="23" s="1"/>
  <c r="G131" i="23"/>
  <c r="D82" i="23"/>
  <c r="B82" i="23"/>
  <c r="E82" i="23"/>
  <c r="F82" i="23" s="1"/>
  <c r="K82" i="23" s="1"/>
  <c r="K107" i="23" s="1"/>
  <c r="I128" i="10"/>
  <c r="U128" i="10"/>
  <c r="M79" i="10"/>
  <c r="J79" i="10"/>
  <c r="J104" i="10" s="1"/>
  <c r="L104" i="10" s="1"/>
  <c r="M104" i="10" s="1"/>
  <c r="C80" i="10"/>
  <c r="F128" i="10"/>
  <c r="T128" i="10" s="1"/>
  <c r="G79" i="10"/>
  <c r="H79" i="10" s="1"/>
  <c r="M82" i="23" l="1"/>
  <c r="J82" i="23"/>
  <c r="J107" i="23" s="1"/>
  <c r="L107" i="23" s="1"/>
  <c r="M107" i="23" s="1"/>
  <c r="U131" i="23"/>
  <c r="I131" i="23"/>
  <c r="F131" i="23"/>
  <c r="T131" i="23" s="1"/>
  <c r="C83" i="23"/>
  <c r="G82" i="23"/>
  <c r="H82" i="23" s="1"/>
  <c r="J128" i="10"/>
  <c r="X128" i="10" s="1"/>
  <c r="W128" i="10"/>
  <c r="B80" i="10"/>
  <c r="E80" i="10"/>
  <c r="F80" i="10" s="1"/>
  <c r="K80" i="10" s="1"/>
  <c r="K105" i="10" s="1"/>
  <c r="G129" i="10"/>
  <c r="G80" i="10"/>
  <c r="H80" i="10" s="1"/>
  <c r="D80" i="10"/>
  <c r="G132" i="23" l="1"/>
  <c r="B83" i="23"/>
  <c r="D83" i="23"/>
  <c r="E83" i="23"/>
  <c r="F83" i="23" s="1"/>
  <c r="K83" i="23" s="1"/>
  <c r="K108" i="23" s="1"/>
  <c r="W131" i="23"/>
  <c r="J131" i="23"/>
  <c r="X131" i="23" s="1"/>
  <c r="I129" i="10"/>
  <c r="U129" i="10"/>
  <c r="M80" i="10"/>
  <c r="J80" i="10"/>
  <c r="J105" i="10" s="1"/>
  <c r="L105" i="10" s="1"/>
  <c r="M105" i="10" s="1"/>
  <c r="C81" i="10"/>
  <c r="F129" i="10"/>
  <c r="T129" i="10" s="1"/>
  <c r="F132" i="23" l="1"/>
  <c r="T132" i="23" s="1"/>
  <c r="C84" i="23"/>
  <c r="U132" i="23"/>
  <c r="I132" i="23"/>
  <c r="M83" i="23"/>
  <c r="J83" i="23"/>
  <c r="J108" i="23" s="1"/>
  <c r="L108" i="23" s="1"/>
  <c r="M108" i="23" s="1"/>
  <c r="G83" i="23"/>
  <c r="H83" i="23" s="1"/>
  <c r="J129" i="10"/>
  <c r="X129" i="10" s="1"/>
  <c r="W129" i="10"/>
  <c r="B81" i="10"/>
  <c r="E81" i="10"/>
  <c r="F81" i="10" s="1"/>
  <c r="K81" i="10" s="1"/>
  <c r="K106" i="10" s="1"/>
  <c r="G130" i="10"/>
  <c r="D81" i="10"/>
  <c r="W132" i="23" l="1"/>
  <c r="J132" i="23"/>
  <c r="X132" i="23" s="1"/>
  <c r="G133" i="23"/>
  <c r="D84" i="23"/>
  <c r="B84" i="23"/>
  <c r="F133" i="23" s="1"/>
  <c r="T133" i="23" s="1"/>
  <c r="E84" i="23"/>
  <c r="F84" i="23" s="1"/>
  <c r="I130" i="10"/>
  <c r="U130" i="10"/>
  <c r="M81" i="10"/>
  <c r="J81" i="10"/>
  <c r="J106" i="10" s="1"/>
  <c r="L106" i="10" s="1"/>
  <c r="M106" i="10" s="1"/>
  <c r="G81" i="10"/>
  <c r="H81" i="10" s="1"/>
  <c r="C82" i="10"/>
  <c r="F130" i="10"/>
  <c r="T130" i="10" s="1"/>
  <c r="B34" i="23" l="1"/>
  <c r="K84" i="23"/>
  <c r="M84" i="23"/>
  <c r="B30" i="23"/>
  <c r="J84" i="23"/>
  <c r="U133" i="23"/>
  <c r="U135" i="23" s="1"/>
  <c r="I133" i="23"/>
  <c r="G135" i="23"/>
  <c r="G84" i="23"/>
  <c r="H84" i="23" s="1"/>
  <c r="J130" i="10"/>
  <c r="X130" i="10" s="1"/>
  <c r="W130" i="10"/>
  <c r="B82" i="10"/>
  <c r="E82" i="10"/>
  <c r="F82" i="10" s="1"/>
  <c r="K82" i="10" s="1"/>
  <c r="K107" i="10" s="1"/>
  <c r="G131" i="10"/>
  <c r="G82" i="10"/>
  <c r="H82" i="10" s="1"/>
  <c r="D82" i="10"/>
  <c r="W133" i="23" l="1"/>
  <c r="W135" i="23" s="1"/>
  <c r="J133" i="23"/>
  <c r="I135" i="23"/>
  <c r="F9" i="23"/>
  <c r="K9" i="23"/>
  <c r="J109" i="23"/>
  <c r="F18" i="22"/>
  <c r="B32" i="23"/>
  <c r="F20" i="22" s="1"/>
  <c r="K10" i="23"/>
  <c r="K16" i="23" s="1"/>
  <c r="F10" i="23"/>
  <c r="K109" i="23"/>
  <c r="F21" i="22"/>
  <c r="B36" i="23"/>
  <c r="I131" i="10"/>
  <c r="U131" i="10"/>
  <c r="M82" i="10"/>
  <c r="J82" i="10"/>
  <c r="J107" i="10" s="1"/>
  <c r="L107" i="10" s="1"/>
  <c r="M107" i="10" s="1"/>
  <c r="C83" i="10"/>
  <c r="F131" i="10"/>
  <c r="T131" i="10" s="1"/>
  <c r="L11" i="23" l="1"/>
  <c r="L13" i="23" s="1"/>
  <c r="K17" i="23"/>
  <c r="L19" i="23" s="1"/>
  <c r="C31" i="22"/>
  <c r="F16" i="23"/>
  <c r="L109" i="23"/>
  <c r="M109" i="23" s="1"/>
  <c r="C30" i="22"/>
  <c r="G11" i="23"/>
  <c r="F31" i="22"/>
  <c r="F17" i="23"/>
  <c r="F32" i="22" s="1"/>
  <c r="X133" i="23"/>
  <c r="X135" i="23" s="1"/>
  <c r="J135" i="23"/>
  <c r="F23" i="22"/>
  <c r="F28" i="22"/>
  <c r="J131" i="10"/>
  <c r="X131" i="10" s="1"/>
  <c r="W131" i="10"/>
  <c r="B83" i="10"/>
  <c r="E83" i="10"/>
  <c r="F83" i="10" s="1"/>
  <c r="K83" i="10" s="1"/>
  <c r="K108" i="10" s="1"/>
  <c r="G132" i="10"/>
  <c r="D83" i="10"/>
  <c r="G19" i="23" l="1"/>
  <c r="F33" i="22" s="1"/>
  <c r="F29" i="22"/>
  <c r="C32" i="22"/>
  <c r="G13" i="23"/>
  <c r="C33" i="22" s="1"/>
  <c r="I132" i="10"/>
  <c r="U132" i="10"/>
  <c r="G83" i="10"/>
  <c r="H83" i="10" s="1"/>
  <c r="M83" i="10"/>
  <c r="J83" i="10"/>
  <c r="J108" i="10" s="1"/>
  <c r="L108" i="10" s="1"/>
  <c r="M108" i="10" s="1"/>
  <c r="C84" i="10"/>
  <c r="F132" i="10"/>
  <c r="T132" i="10" s="1"/>
  <c r="J132" i="10" l="1"/>
  <c r="X132" i="10" s="1"/>
  <c r="W132" i="10"/>
  <c r="D84" i="10"/>
  <c r="G133" i="10"/>
  <c r="U133" i="10" s="1"/>
  <c r="U135" i="10" s="1"/>
  <c r="B84" i="10"/>
  <c r="F133" i="10" s="1"/>
  <c r="T133" i="10" s="1"/>
  <c r="E84" i="10"/>
  <c r="F84" i="10" s="1"/>
  <c r="G84" i="10" l="1"/>
  <c r="H84" i="10" s="1"/>
  <c r="I133" i="10"/>
  <c r="W133" i="10" s="1"/>
  <c r="W135" i="10" s="1"/>
  <c r="G135" i="10"/>
  <c r="B34" i="10"/>
  <c r="K84" i="10"/>
  <c r="M84" i="10"/>
  <c r="B30" i="10"/>
  <c r="J84" i="10"/>
  <c r="K9" i="10" l="1"/>
  <c r="F9" i="10"/>
  <c r="J109" i="10"/>
  <c r="F21" i="11"/>
  <c r="B36" i="10"/>
  <c r="J133" i="10"/>
  <c r="I135" i="10"/>
  <c r="F18" i="11"/>
  <c r="B32" i="10"/>
  <c r="F20" i="11" s="1"/>
  <c r="K10" i="10"/>
  <c r="K16" i="10" s="1"/>
  <c r="F10" i="10"/>
  <c r="K109" i="10"/>
  <c r="J135" i="10" l="1"/>
  <c r="X133" i="10"/>
  <c r="X135" i="10" s="1"/>
  <c r="L109" i="10"/>
  <c r="M109" i="10" s="1"/>
  <c r="F31" i="11"/>
  <c r="C30" i="11"/>
  <c r="G11" i="10"/>
  <c r="F17" i="10"/>
  <c r="F32" i="11" s="1"/>
  <c r="C31" i="11"/>
  <c r="F16" i="10"/>
  <c r="F28" i="11"/>
  <c r="F23" i="11"/>
  <c r="L11" i="10"/>
  <c r="L13" i="10" s="1"/>
  <c r="K17" i="10"/>
  <c r="L19" i="10" s="1"/>
  <c r="C32" i="11" l="1"/>
  <c r="G13" i="10"/>
  <c r="C33" i="11" s="1"/>
  <c r="G19" i="10"/>
  <c r="F33" i="11" s="1"/>
  <c r="F29" i="11"/>
</calcChain>
</file>

<file path=xl/sharedStrings.xml><?xml version="1.0" encoding="utf-8"?>
<sst xmlns="http://schemas.openxmlformats.org/spreadsheetml/2006/main" count="532" uniqueCount="167">
  <si>
    <t>Jahr</t>
  </si>
  <si>
    <t>Hypothek</t>
  </si>
  <si>
    <t>indirekt</t>
  </si>
  <si>
    <t>Rate</t>
  </si>
  <si>
    <t>Rate/Jahr</t>
  </si>
  <si>
    <t>Grenzsteuersatz(%)</t>
  </si>
  <si>
    <t>Grenzsteuersatz (math)</t>
  </si>
  <si>
    <t>Zins 3a (%)</t>
  </si>
  <si>
    <t>Hypothekarzins (%)</t>
  </si>
  <si>
    <t>Hypothekarzins (math)</t>
  </si>
  <si>
    <t>Endwert</t>
  </si>
  <si>
    <t>Zins 3a (math)</t>
  </si>
  <si>
    <t>Zinsfaktor (1+i)</t>
  </si>
  <si>
    <t>Zinsertrag/</t>
  </si>
  <si>
    <t>kumuliert</t>
  </si>
  <si>
    <t>Kapitalabfindungssteuer (%)</t>
  </si>
  <si>
    <t>Kapitalabfindungssteuer (math)</t>
  </si>
  <si>
    <t>Steuerersparnis</t>
  </si>
  <si>
    <t>Steuerersparnis/</t>
  </si>
  <si>
    <t>Steueresparnis/</t>
  </si>
  <si>
    <t>Kapitalabfin-</t>
  </si>
  <si>
    <t>dungssteuer</t>
  </si>
  <si>
    <t>netto</t>
  </si>
  <si>
    <t>Gebundene Vorsorge (3a)</t>
  </si>
  <si>
    <t>nach Steuern</t>
  </si>
  <si>
    <t>Rendite</t>
  </si>
  <si>
    <t>vor Steuern</t>
  </si>
  <si>
    <t>Funktion ZINS</t>
  </si>
  <si>
    <t>nach Tilgung</t>
  </si>
  <si>
    <t>Zinsaufwand/</t>
  </si>
  <si>
    <t>direkt</t>
  </si>
  <si>
    <t>direkt, kumuliert</t>
  </si>
  <si>
    <t>Hypothekenamortisation indirekt</t>
  </si>
  <si>
    <t>Zins - Steuern/</t>
  </si>
  <si>
    <t>Tilgungs-/Ratendauer (Jahre)</t>
  </si>
  <si>
    <t>Zinsertrag 3a</t>
  </si>
  <si>
    <t>Ergebnis 3a</t>
  </si>
  <si>
    <t>Ergebnis Hypothek</t>
  </si>
  <si>
    <t>Nettoergebnis</t>
  </si>
  <si>
    <t>Zinsmehraufwand Hypothek</t>
  </si>
  <si>
    <t>direkt/indirekt</t>
  </si>
  <si>
    <t>Steuerdifferenz</t>
  </si>
  <si>
    <t>Zinsdifferenz</t>
  </si>
  <si>
    <t>Zinssaldo 3a und Hypothek</t>
  </si>
  <si>
    <t>Vorsorgesparen, indirekte Amortisation von Hypotheken</t>
  </si>
  <si>
    <t>Rendite 3a nach Steuern</t>
  </si>
  <si>
    <t>Grenz-Hypothekarzinssatz</t>
  </si>
  <si>
    <t>indirekt, kumuliert</t>
  </si>
  <si>
    <t>Indirekte Hypothekenamortisation</t>
  </si>
  <si>
    <t>Zinsminderaufwand Hypothek</t>
  </si>
  <si>
    <t>Mindersteuer indirekte Amortisation</t>
  </si>
  <si>
    <t>Mehrsteuer direkte Amortisation</t>
  </si>
  <si>
    <t>3a plus direkte Hypothekenamortisation</t>
  </si>
  <si>
    <t>Steuersaldo 3a und Hypothek</t>
  </si>
  <si>
    <t>Mindersteuer 3a</t>
  </si>
  <si>
    <t>www.ibf-chur.ch; max.luescher@ibf-chur.ch</t>
  </si>
  <si>
    <t>Feldstrasse 41, 7205 Zizers</t>
  </si>
  <si>
    <t>Endwert vor Steuern</t>
  </si>
  <si>
    <t>Kapitalabfindungssteuer</t>
  </si>
  <si>
    <t>Endwert nach Steuern</t>
  </si>
  <si>
    <t>Zinsaufwand direkte Amortisation</t>
  </si>
  <si>
    <t>Zinsaufwand indirekte Amortisation</t>
  </si>
  <si>
    <t>Mindersteuer bei indirekter Amortisation</t>
  </si>
  <si>
    <t>Steuerentlastung bei direkter Amoritsation</t>
  </si>
  <si>
    <t>Steuerentlastung bei indirekter Amortisation</t>
  </si>
  <si>
    <t>Ergebnis 3a:</t>
  </si>
  <si>
    <t>Eingaben:</t>
  </si>
  <si>
    <t>Ergebnis Hypothek:</t>
  </si>
  <si>
    <t>Steuerentlastung auf 3a-Zahlungen</t>
  </si>
  <si>
    <t>Zinsaufwand indirekte Amortisation (CHF)</t>
  </si>
  <si>
    <t>Steuerentlastung bei direkter Amortisation (CHF)</t>
  </si>
  <si>
    <t>Steuerentlastung bei indirekter Amortisation (CHF)</t>
  </si>
  <si>
    <t>Steuerentlastung auf 3a-Raten pro Jahr (CHF)</t>
  </si>
  <si>
    <t>Steuerentlastung auf 3a-Raten total (CHF)</t>
  </si>
  <si>
    <t>Kapitalabfindungssteuer 3a, einmalig (CHF)</t>
  </si>
  <si>
    <t>Zinsertrag 3a total (CHF)</t>
  </si>
  <si>
    <r>
      <t>Hypothek</t>
    </r>
    <r>
      <rPr>
        <sz val="11"/>
        <rFont val="Frutiger 45"/>
        <family val="2"/>
      </rPr>
      <t xml:space="preserve"> (CHF)</t>
    </r>
  </si>
  <si>
    <r>
      <t>Zins 3a</t>
    </r>
    <r>
      <rPr>
        <sz val="11"/>
        <rFont val="Frutiger 45"/>
        <family val="2"/>
      </rPr>
      <t xml:space="preserve"> (%)</t>
    </r>
  </si>
  <si>
    <r>
      <t>Hypothekarzins</t>
    </r>
    <r>
      <rPr>
        <sz val="11"/>
        <rFont val="Frutiger 45"/>
        <family val="2"/>
      </rPr>
      <t xml:space="preserve"> (%)</t>
    </r>
  </si>
  <si>
    <r>
      <t>Grenzsteuersatz</t>
    </r>
    <r>
      <rPr>
        <sz val="11"/>
        <rFont val="Frutiger 45"/>
        <family val="2"/>
      </rPr>
      <t xml:space="preserve"> (%)</t>
    </r>
  </si>
  <si>
    <r>
      <t>Kapitalabfindungssteuer</t>
    </r>
    <r>
      <rPr>
        <sz val="11"/>
        <rFont val="Frutiger 45"/>
        <family val="2"/>
      </rPr>
      <t xml:space="preserve"> (%)</t>
    </r>
  </si>
  <si>
    <r>
      <t xml:space="preserve">Endkapital vor Steuern </t>
    </r>
    <r>
      <rPr>
        <sz val="11"/>
        <rFont val="Frutiger 45"/>
        <family val="2"/>
      </rPr>
      <t>(CHF)</t>
    </r>
  </si>
  <si>
    <r>
      <t>Rendite nach Steuern</t>
    </r>
    <r>
      <rPr>
        <sz val="11"/>
        <rFont val="Frutiger 45"/>
        <family val="2"/>
      </rPr>
      <t xml:space="preserve"> (%)</t>
    </r>
  </si>
  <si>
    <r>
      <t xml:space="preserve">Ergebnis Hypothek </t>
    </r>
    <r>
      <rPr>
        <sz val="11"/>
        <rFont val="Frutiger 45"/>
        <family val="2"/>
      </rPr>
      <t>(CHF)</t>
    </r>
  </si>
  <si>
    <r>
      <t xml:space="preserve">Nettoergebnis </t>
    </r>
    <r>
      <rPr>
        <sz val="11"/>
        <rFont val="Frutiger 45"/>
        <family val="2"/>
      </rPr>
      <t>(CHF)</t>
    </r>
  </si>
  <si>
    <t>1)</t>
  </si>
  <si>
    <t>Effekt der indirekten Amortisation:</t>
  </si>
  <si>
    <t>Eingabefelder</t>
  </si>
  <si>
    <r>
      <t xml:space="preserve">Anlagedauer 3a/Tilgungsdauer Hypothek </t>
    </r>
    <r>
      <rPr>
        <sz val="11"/>
        <rFont val="Frutiger 45"/>
        <family val="2"/>
      </rPr>
      <t>(Jahre)</t>
    </r>
  </si>
  <si>
    <t>ist auf der Homepage der jeweiligen Kantonalen Steuerverwaltung erhältlich</t>
  </si>
  <si>
    <r>
      <t xml:space="preserve">Nettoergebnis </t>
    </r>
    <r>
      <rPr>
        <sz val="11"/>
        <rFont val="Frutiger 45"/>
        <family val="2"/>
      </rPr>
      <t>(CHF)</t>
    </r>
    <r>
      <rPr>
        <b/>
        <sz val="11"/>
        <rFont val="Frutiger 45"/>
        <family val="2"/>
      </rPr>
      <t xml:space="preserve"> 2)</t>
    </r>
  </si>
  <si>
    <t>Grenz-Hypothekarzinssatz 3)</t>
  </si>
  <si>
    <t>2) Ist das Nettoergebnis negativ, lohnt sich die indirekte Amortisation nicht.</t>
  </si>
  <si>
    <t>3) Übersteigt der Hypothekarzins den Grenz-Hypothekarzinssatz, lohnt sich die indirekte Amortisation nicht.</t>
  </si>
  <si>
    <t>für Diagramm</t>
  </si>
  <si>
    <t>Zinssaldo</t>
  </si>
  <si>
    <t>3a/</t>
  </si>
  <si>
    <t>Mindersteuer</t>
  </si>
  <si>
    <t>indirekte</t>
  </si>
  <si>
    <t>Amortisation</t>
  </si>
  <si>
    <t>Mindersteuer 3a und Hypothek</t>
  </si>
  <si>
    <t>optimale</t>
  </si>
  <si>
    <t>Laufzeit</t>
  </si>
  <si>
    <r>
      <t>Zinssaldo 3a und Hypothek</t>
    </r>
    <r>
      <rPr>
        <sz val="11"/>
        <rFont val="Frutiger 45"/>
        <family val="2"/>
      </rPr>
      <t xml:space="preserve"> (CHF)</t>
    </r>
  </si>
  <si>
    <t>Einzahlung 3a</t>
  </si>
  <si>
    <t>nachschüssig</t>
  </si>
  <si>
    <t>Sparkapital</t>
  </si>
  <si>
    <t>Endkapital</t>
  </si>
  <si>
    <t>Grenzsteuer-</t>
  </si>
  <si>
    <t>ersparnis</t>
  </si>
  <si>
    <t>Restschuld</t>
  </si>
  <si>
    <t>Ende Jahr</t>
  </si>
  <si>
    <t>Hypothekarzins</t>
  </si>
  <si>
    <t>mit Tilgung</t>
  </si>
  <si>
    <t>ohne Tilgung</t>
  </si>
  <si>
    <t>Mehraufwand</t>
  </si>
  <si>
    <t>Ergebnis Hypothekar-Teil</t>
  </si>
  <si>
    <t>Ergebnis Vorsorge-Teil</t>
  </si>
  <si>
    <t>Kriterien</t>
  </si>
  <si>
    <t>Grenzsteuersatz</t>
  </si>
  <si>
    <t>Vorteil indirekte Amortisation</t>
  </si>
  <si>
    <t>Zinsertrag 3a-Konto</t>
  </si>
  <si>
    <t>Zinsnachteil 2. Hypothek</t>
  </si>
  <si>
    <t>Steuervorteil 3a-Konto</t>
  </si>
  <si>
    <t>Steuervorteil 2. Hypothek</t>
  </si>
  <si>
    <r>
      <t>Zinsnachteil indirekte Amortisation</t>
    </r>
    <r>
      <rPr>
        <sz val="11"/>
        <rFont val="Frutiger 45"/>
        <family val="2"/>
      </rPr>
      <t xml:space="preserve"> (CHF)</t>
    </r>
  </si>
  <si>
    <t>Steuervorteil bei indirekter Amortisation (CHF)</t>
  </si>
  <si>
    <t>Steuervorteil 3a (CHF)</t>
  </si>
  <si>
    <t>Zinsnachteil bei indirekter Amortisation (CHF)</t>
  </si>
  <si>
    <r>
      <t xml:space="preserve">Steuervorteil bei bei indirekter Amortisation </t>
    </r>
    <r>
      <rPr>
        <sz val="11"/>
        <rFont val="Frutiger 45"/>
        <family val="2"/>
      </rPr>
      <t>(CHF)</t>
    </r>
  </si>
  <si>
    <r>
      <t>Steuervorteil 3a und Hypothek</t>
    </r>
    <r>
      <rPr>
        <sz val="11"/>
        <rFont val="Frutiger 45"/>
        <family val="2"/>
      </rPr>
      <t xml:space="preserve"> (CHF)</t>
    </r>
  </si>
  <si>
    <r>
      <t xml:space="preserve">3a-Rate nachschüssig pro Jahr </t>
    </r>
    <r>
      <rPr>
        <sz val="11"/>
        <rFont val="Frutiger 45"/>
        <family val="2"/>
      </rPr>
      <t>(CHF)</t>
    </r>
  </si>
  <si>
    <r>
      <t xml:space="preserve">Endkapital nach Steuern </t>
    </r>
    <r>
      <rPr>
        <sz val="11"/>
        <rFont val="Frutiger 45"/>
        <family val="2"/>
      </rPr>
      <t>(CHF)</t>
    </r>
  </si>
  <si>
    <t>Einzahlung</t>
  </si>
  <si>
    <t>3a nach-</t>
  </si>
  <si>
    <t>schüssig</t>
  </si>
  <si>
    <t>Zinsertrag</t>
  </si>
  <si>
    <t>3a</t>
  </si>
  <si>
    <t>Spar-</t>
  </si>
  <si>
    <t>kapital</t>
  </si>
  <si>
    <t>Grenz-</t>
  </si>
  <si>
    <t>steuer-</t>
  </si>
  <si>
    <t>Zinsnachteil</t>
  </si>
  <si>
    <t>2. Hypothek</t>
  </si>
  <si>
    <t>mit</t>
  </si>
  <si>
    <t>Tilgung</t>
  </si>
  <si>
    <t>ohne</t>
  </si>
  <si>
    <t>Steuer auf der Kapitalauszahlung</t>
  </si>
  <si>
    <t>Total</t>
  </si>
  <si>
    <t>Ergebnis Vorsorge-Teil: Einzahlung 6'000.00/Jahr</t>
  </si>
  <si>
    <t>Ergebnis Hypothekar-Teil: Amortisation 6'000.00/Jahr</t>
  </si>
  <si>
    <t>einzeln kopiert von EINGABE-SEITE unten links</t>
  </si>
  <si>
    <t>Ergebnis Hypothek (CHF)</t>
  </si>
  <si>
    <t>Nettoergebnis (CHF) 2)</t>
  </si>
  <si>
    <r>
      <t>Steuervorteil 3a</t>
    </r>
    <r>
      <rPr>
        <sz val="11"/>
        <rFont val="Frutiger 45"/>
        <family val="2"/>
      </rPr>
      <t xml:space="preserve"> (CHF)</t>
    </r>
  </si>
  <si>
    <t>Zinsaufwand direkte Amortisation (CHF)</t>
  </si>
  <si>
    <r>
      <rPr>
        <b/>
        <sz val="14"/>
        <color theme="5" tint="-0.249977111117893"/>
        <rFont val="Frutiger 55"/>
        <family val="2"/>
      </rPr>
      <t>i</t>
    </r>
    <r>
      <rPr>
        <sz val="14"/>
        <rFont val="Frutiger 45"/>
        <family val="2"/>
      </rPr>
      <t xml:space="preserve">nstitut für </t>
    </r>
    <r>
      <rPr>
        <b/>
        <sz val="14"/>
        <color theme="5" tint="-0.249977111117893"/>
        <rFont val="Frutiger 55"/>
        <family val="2"/>
      </rPr>
      <t>b</t>
    </r>
    <r>
      <rPr>
        <sz val="14"/>
        <rFont val="Frutiger 45"/>
        <family val="2"/>
      </rPr>
      <t xml:space="preserve">anken und </t>
    </r>
    <r>
      <rPr>
        <b/>
        <sz val="14"/>
        <color theme="5" tint="-0.249977111117893"/>
        <rFont val="Frutiger 55"/>
        <family val="2"/>
      </rPr>
      <t>f</t>
    </r>
    <r>
      <rPr>
        <sz val="14"/>
        <rFont val="Frutiger 45"/>
        <family val="2"/>
      </rPr>
      <t>inanzplanung</t>
    </r>
  </si>
  <si>
    <t>für Tabelle im Buch KG1, Seite 177</t>
  </si>
  <si>
    <t>Steuer auf Kapitalauszahlung</t>
  </si>
  <si>
    <t>Anleitung für das Einfügen in Powerpoint:</t>
  </si>
  <si>
    <t>Als Bild kopieren - wie ausgedruckt</t>
  </si>
  <si>
    <t>15 Jahre, 3a-Zins = 1,0%, Hypothekarzins = 1,75%; Grenzsteuersatz = 30,00%</t>
  </si>
  <si>
    <t>Ergebnis Vorsorge-Teil: Einzahlung 6'500.00/Jahr</t>
  </si>
  <si>
    <t>Ergebnis Hypothekar-Teil: Amortisation 6'500.00/Jahr</t>
  </si>
  <si>
    <t>Indirekte Hypotheken-Amortisation</t>
  </si>
  <si>
    <t>1) Wert darf die steuerlich zulässige Grenze nicht übersteigen (2023 = CHF 7'056.00).</t>
  </si>
  <si>
    <t>verknüpft!!!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</si>
</sst>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0000"/>
    <numFmt numFmtId="166" formatCode="0.0000%"/>
    <numFmt numFmtId="167" formatCode="0.000000%"/>
  </numFmts>
  <fonts count="54" x14ac:knownFonts="1">
    <font>
      <sz val="10"/>
      <name val="Frutiger 45"/>
    </font>
    <font>
      <sz val="10"/>
      <name val="Frutiger 45"/>
      <family val="2"/>
    </font>
    <font>
      <b/>
      <sz val="10"/>
      <name val="Frutiger 45"/>
      <family val="2"/>
    </font>
    <font>
      <b/>
      <sz val="10"/>
      <color indexed="10"/>
      <name val="Frutiger 45"/>
      <family val="2"/>
    </font>
    <font>
      <sz val="8"/>
      <name val="Frutiger 45"/>
      <family val="2"/>
    </font>
    <font>
      <b/>
      <sz val="10"/>
      <color indexed="12"/>
      <name val="Frutiger 45"/>
      <family val="2"/>
    </font>
    <font>
      <sz val="10"/>
      <color indexed="12"/>
      <name val="Frutiger 45"/>
      <family val="2"/>
    </font>
    <font>
      <b/>
      <sz val="10"/>
      <name val="Frutiger 55"/>
      <family val="2"/>
    </font>
    <font>
      <sz val="10"/>
      <name val="Frutiger 45"/>
      <family val="2"/>
    </font>
    <font>
      <sz val="10"/>
      <name val="Frutiger 45"/>
      <family val="2"/>
    </font>
    <font>
      <sz val="10"/>
      <color indexed="10"/>
      <name val="Frutiger 45"/>
      <family val="2"/>
    </font>
    <font>
      <b/>
      <sz val="11"/>
      <name val="Frutiger 55"/>
      <family val="2"/>
    </font>
    <font>
      <sz val="11"/>
      <name val="Frutiger 45"/>
      <family val="2"/>
    </font>
    <font>
      <sz val="14"/>
      <name val="Frutiger 45"/>
      <family val="2"/>
    </font>
    <font>
      <sz val="12"/>
      <name val="Frutiger 45"/>
      <family val="2"/>
    </font>
    <font>
      <sz val="10"/>
      <color indexed="10"/>
      <name val="Frutiger 45"/>
      <family val="2"/>
    </font>
    <font>
      <sz val="11"/>
      <name val="Frutiger 45"/>
      <family val="2"/>
    </font>
    <font>
      <b/>
      <sz val="11"/>
      <color indexed="10"/>
      <name val="Frutiger 45"/>
      <family val="2"/>
    </font>
    <font>
      <b/>
      <sz val="11"/>
      <name val="Frutiger 45"/>
      <family val="2"/>
    </font>
    <font>
      <b/>
      <sz val="11"/>
      <color indexed="9"/>
      <name val="Frutiger 55"/>
      <family val="2"/>
    </font>
    <font>
      <b/>
      <sz val="11"/>
      <color indexed="23"/>
      <name val="Frutiger 45"/>
      <family val="2"/>
    </font>
    <font>
      <b/>
      <sz val="10"/>
      <name val="Frutiger 45"/>
      <family val="2"/>
    </font>
    <font>
      <sz val="10"/>
      <name val="Frutiger 45"/>
      <family val="2"/>
    </font>
    <font>
      <b/>
      <sz val="10"/>
      <color indexed="10"/>
      <name val="Frutiger 45"/>
      <family val="2"/>
    </font>
    <font>
      <b/>
      <sz val="10"/>
      <color indexed="9"/>
      <name val="Frutiger 45"/>
      <family val="2"/>
    </font>
    <font>
      <sz val="10"/>
      <color indexed="9"/>
      <name val="Frutiger 45"/>
      <family val="2"/>
    </font>
    <font>
      <sz val="11"/>
      <color indexed="63"/>
      <name val="Frutiger 45"/>
      <family val="2"/>
    </font>
    <font>
      <b/>
      <sz val="14"/>
      <color indexed="16"/>
      <name val="Frutiger 55"/>
      <family val="2"/>
    </font>
    <font>
      <sz val="8"/>
      <name val="Frutiger 45"/>
      <family val="2"/>
    </font>
    <font>
      <b/>
      <sz val="8"/>
      <name val="Frutiger 45"/>
      <family val="2"/>
    </font>
    <font>
      <sz val="10"/>
      <color indexed="9"/>
      <name val="Frutiger 45"/>
      <family val="2"/>
    </font>
    <font>
      <b/>
      <sz val="10"/>
      <color indexed="9"/>
      <name val="Frutiger 45"/>
      <family val="2"/>
    </font>
    <font>
      <b/>
      <sz val="11"/>
      <color theme="5" tint="-0.249977111117893"/>
      <name val="Frutiger 55"/>
      <family val="2"/>
    </font>
    <font>
      <b/>
      <sz val="14"/>
      <color theme="5" tint="-0.249977111117893"/>
      <name val="Frutiger 55"/>
      <family val="2"/>
    </font>
    <font>
      <b/>
      <sz val="10"/>
      <color indexed="23"/>
      <name val="Frutiger 45"/>
      <family val="2"/>
    </font>
    <font>
      <b/>
      <sz val="10"/>
      <color theme="5" tint="-0.249977111117893"/>
      <name val="Frutiger 45"/>
      <family val="2"/>
    </font>
    <font>
      <b/>
      <sz val="10"/>
      <color theme="1" tint="0.34998626667073579"/>
      <name val="Frutiger 45"/>
      <family val="2"/>
    </font>
    <font>
      <sz val="10"/>
      <color theme="1" tint="0.34998626667073579"/>
      <name val="Frutiger 45"/>
      <family val="2"/>
    </font>
    <font>
      <b/>
      <sz val="10"/>
      <color theme="5" tint="-0.249977111117893"/>
      <name val="Frutiger 55"/>
      <family val="2"/>
    </font>
    <font>
      <sz val="10"/>
      <color theme="5" tint="-0.249977111117893"/>
      <name val="Frutiger 45"/>
      <family val="2"/>
    </font>
    <font>
      <b/>
      <sz val="14"/>
      <name val="Frutiger 55"/>
      <family val="2"/>
    </font>
    <font>
      <b/>
      <sz val="10"/>
      <color theme="1" tint="0.249977111117893"/>
      <name val="Frutiger 45"/>
      <family val="2"/>
    </font>
    <font>
      <sz val="10"/>
      <color theme="1" tint="0.249977111117893"/>
      <name val="Frutiger 45"/>
      <family val="2"/>
    </font>
    <font>
      <b/>
      <sz val="8"/>
      <color theme="5" tint="-0.249977111117893"/>
      <name val="Frutiger 45"/>
      <family val="2"/>
    </font>
    <font>
      <sz val="8"/>
      <color theme="5" tint="-0.249977111117893"/>
      <name val="Frutiger 45"/>
      <family val="2"/>
    </font>
    <font>
      <b/>
      <sz val="8"/>
      <color theme="0"/>
      <name val="Frutiger 45"/>
      <family val="2"/>
    </font>
    <font>
      <b/>
      <sz val="15"/>
      <name val="Frutiger 55"/>
      <family val="2"/>
    </font>
    <font>
      <b/>
      <sz val="10"/>
      <color theme="6" tint="-0.249977111117893"/>
      <name val="Frutiger 45"/>
      <family val="2"/>
    </font>
    <font>
      <b/>
      <sz val="10"/>
      <color theme="3" tint="-0.249977111117893"/>
      <name val="Frutiger 45"/>
      <family val="2"/>
    </font>
    <font>
      <b/>
      <sz val="10"/>
      <color theme="0"/>
      <name val="Frutiger 45"/>
      <family val="2"/>
    </font>
    <font>
      <sz val="9.5"/>
      <name val="Frutiger 45"/>
      <family val="2"/>
    </font>
    <font>
      <b/>
      <sz val="11"/>
      <color theme="0"/>
      <name val="Frutiger 55"/>
      <family val="2"/>
    </font>
    <font>
      <b/>
      <sz val="10"/>
      <color theme="5"/>
      <name val="Frutiger 45"/>
      <family val="2"/>
    </font>
    <font>
      <b/>
      <sz val="10"/>
      <color theme="1"/>
      <name val="Frutiger 45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4" fontId="16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4" fontId="21" fillId="2" borderId="0" xfId="0" applyNumberFormat="1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4" fontId="11" fillId="0" borderId="0" xfId="0" applyNumberFormat="1" applyFont="1" applyAlignment="1" applyProtection="1">
      <alignment horizontal="left" vertical="center"/>
    </xf>
    <xf numFmtId="4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165" fontId="0" fillId="0" borderId="0" xfId="0" applyNumberFormat="1" applyAlignment="1" applyProtection="1">
      <alignment horizontal="right" vertical="center"/>
    </xf>
    <xf numFmtId="4" fontId="0" fillId="4" borderId="2" xfId="0" applyNumberFormat="1" applyFill="1" applyBorder="1" applyAlignment="1" applyProtection="1">
      <alignment horizontal="right" vertical="center"/>
    </xf>
    <xf numFmtId="4" fontId="2" fillId="4" borderId="2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4" fontId="8" fillId="4" borderId="2" xfId="0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167" fontId="2" fillId="0" borderId="0" xfId="0" applyNumberFormat="1" applyFont="1" applyFill="1" applyBorder="1" applyAlignment="1" applyProtection="1">
      <alignment horizontal="right" vertical="center"/>
    </xf>
    <xf numFmtId="4" fontId="15" fillId="4" borderId="2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right" vertical="center"/>
    </xf>
    <xf numFmtId="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right" vertical="center"/>
    </xf>
    <xf numFmtId="4" fontId="2" fillId="4" borderId="0" xfId="0" applyNumberFormat="1" applyFont="1" applyFill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right" vertical="center"/>
    </xf>
    <xf numFmtId="164" fontId="6" fillId="0" borderId="0" xfId="0" applyNumberFormat="1" applyFont="1" applyAlignment="1" applyProtection="1">
      <alignment horizontal="right" vertical="center"/>
    </xf>
    <xf numFmtId="10" fontId="6" fillId="0" borderId="0" xfId="0" applyNumberFormat="1" applyFont="1" applyAlignment="1" applyProtection="1">
      <alignment horizontal="right" vertical="center"/>
    </xf>
    <xf numFmtId="0" fontId="7" fillId="4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4" fontId="8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0" fontId="10" fillId="0" borderId="0" xfId="0" applyNumberFormat="1" applyFont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 vertical="center"/>
    </xf>
    <xf numFmtId="0" fontId="2" fillId="2" borderId="0" xfId="0" applyFont="1" applyFill="1" applyAlignment="1">
      <alignment vertical="center"/>
    </xf>
    <xf numFmtId="0" fontId="10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 vertical="center"/>
    </xf>
    <xf numFmtId="0" fontId="3" fillId="4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</xf>
    <xf numFmtId="4" fontId="15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4" fontId="1" fillId="4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 vertical="center"/>
    </xf>
    <xf numFmtId="4" fontId="21" fillId="4" borderId="2" xfId="0" applyNumberFormat="1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horizontal="right" vertical="center"/>
    </xf>
    <xf numFmtId="4" fontId="22" fillId="4" borderId="2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Alignment="1" applyProtection="1">
      <alignment horizontal="right" vertical="center"/>
    </xf>
    <xf numFmtId="166" fontId="21" fillId="0" borderId="0" xfId="0" applyNumberFormat="1" applyFont="1" applyFill="1" applyBorder="1" applyAlignment="1" applyProtection="1">
      <alignment horizontal="right" vertical="center"/>
    </xf>
    <xf numFmtId="10" fontId="21" fillId="4" borderId="2" xfId="0" applyNumberFormat="1" applyFont="1" applyFill="1" applyBorder="1" applyAlignment="1" applyProtection="1">
      <alignment horizontal="right" vertical="center"/>
    </xf>
    <xf numFmtId="167" fontId="21" fillId="4" borderId="2" xfId="0" applyNumberFormat="1" applyFont="1" applyFill="1" applyBorder="1" applyAlignment="1" applyProtection="1">
      <alignment horizontal="right" vertical="center"/>
    </xf>
    <xf numFmtId="4" fontId="30" fillId="5" borderId="2" xfId="0" applyNumberFormat="1" applyFont="1" applyFill="1" applyBorder="1" applyAlignment="1" applyProtection="1">
      <alignment horizontal="right" vertical="center"/>
    </xf>
    <xf numFmtId="4" fontId="24" fillId="5" borderId="2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9" fontId="28" fillId="3" borderId="4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right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right" vertical="center" wrapText="1"/>
    </xf>
    <xf numFmtId="0" fontId="28" fillId="0" borderId="6" xfId="0" applyFont="1" applyFill="1" applyBorder="1" applyAlignment="1">
      <alignment horizontal="right" vertical="center" wrapText="1"/>
    </xf>
    <xf numFmtId="4" fontId="2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6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left" vertical="center" wrapText="1" indent="1"/>
    </xf>
    <xf numFmtId="4" fontId="22" fillId="0" borderId="10" xfId="0" applyNumberFormat="1" applyFont="1" applyBorder="1" applyAlignment="1">
      <alignment horizontal="right" vertical="center" wrapText="1" indent="1"/>
    </xf>
    <xf numFmtId="4" fontId="32" fillId="2" borderId="0" xfId="0" applyNumberFormat="1" applyFont="1" applyFill="1" applyAlignment="1">
      <alignment horizontal="left" vertical="center"/>
    </xf>
    <xf numFmtId="4" fontId="11" fillId="8" borderId="1" xfId="0" applyNumberFormat="1" applyFont="1" applyFill="1" applyBorder="1" applyAlignment="1" applyProtection="1">
      <alignment vertical="center"/>
      <protection locked="0"/>
    </xf>
    <xf numFmtId="0" fontId="11" fillId="8" borderId="1" xfId="0" applyFont="1" applyFill="1" applyBorder="1" applyAlignment="1" applyProtection="1">
      <alignment vertical="center"/>
      <protection locked="0"/>
    </xf>
    <xf numFmtId="2" fontId="11" fillId="8" borderId="1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Alignment="1">
      <alignment vertical="center"/>
    </xf>
    <xf numFmtId="0" fontId="36" fillId="2" borderId="0" xfId="0" applyFont="1" applyFill="1" applyBorder="1" applyAlignment="1">
      <alignment horizontal="left" vertical="center"/>
    </xf>
    <xf numFmtId="164" fontId="37" fillId="2" borderId="0" xfId="0" applyNumberFormat="1" applyFont="1" applyFill="1" applyBorder="1" applyAlignment="1">
      <alignment horizontal="right" vertical="center"/>
    </xf>
    <xf numFmtId="0" fontId="37" fillId="2" borderId="0" xfId="0" applyFont="1" applyFill="1" applyBorder="1" applyAlignment="1">
      <alignment vertical="center"/>
    </xf>
    <xf numFmtId="4" fontId="36" fillId="2" borderId="0" xfId="0" applyNumberFormat="1" applyFont="1" applyFill="1" applyBorder="1" applyAlignment="1" applyProtection="1">
      <alignment horizontal="right" vertical="center"/>
      <protection locked="0"/>
    </xf>
    <xf numFmtId="4" fontId="2" fillId="9" borderId="2" xfId="0" applyNumberFormat="1" applyFont="1" applyFill="1" applyBorder="1" applyAlignment="1" applyProtection="1">
      <alignment horizontal="right" vertical="center"/>
    </xf>
    <xf numFmtId="3" fontId="2" fillId="9" borderId="2" xfId="0" applyNumberFormat="1" applyFont="1" applyFill="1" applyBorder="1" applyAlignment="1" applyProtection="1">
      <alignment horizontal="right" vertical="center"/>
    </xf>
    <xf numFmtId="164" fontId="2" fillId="9" borderId="2" xfId="0" applyNumberFormat="1" applyFont="1" applyFill="1" applyBorder="1" applyAlignment="1" applyProtection="1">
      <alignment horizontal="right" vertical="center"/>
    </xf>
    <xf numFmtId="4" fontId="0" fillId="10" borderId="2" xfId="0" applyNumberFormat="1" applyFill="1" applyBorder="1" applyAlignment="1" applyProtection="1">
      <alignment horizontal="right" vertical="center"/>
    </xf>
    <xf numFmtId="164" fontId="0" fillId="10" borderId="2" xfId="0" applyNumberFormat="1" applyFill="1" applyBorder="1" applyAlignment="1" applyProtection="1">
      <alignment horizontal="right" vertical="center"/>
    </xf>
    <xf numFmtId="0" fontId="25" fillId="11" borderId="0" xfId="0" applyFont="1" applyFill="1" applyAlignment="1" applyProtection="1">
      <alignment horizontal="right" vertical="center"/>
    </xf>
    <xf numFmtId="4" fontId="25" fillId="12" borderId="0" xfId="0" applyNumberFormat="1" applyFont="1" applyFill="1" applyAlignment="1" applyProtection="1">
      <alignment horizontal="right" vertical="center"/>
    </xf>
    <xf numFmtId="0" fontId="25" fillId="12" borderId="0" xfId="0" applyFont="1" applyFill="1" applyAlignment="1" applyProtection="1">
      <alignment horizontal="right" vertical="center"/>
    </xf>
    <xf numFmtId="4" fontId="31" fillId="7" borderId="10" xfId="0" applyNumberFormat="1" applyFont="1" applyFill="1" applyBorder="1" applyAlignment="1">
      <alignment horizontal="left" vertical="center" wrapText="1" indent="1"/>
    </xf>
    <xf numFmtId="4" fontId="31" fillId="7" borderId="10" xfId="0" applyNumberFormat="1" applyFont="1" applyFill="1" applyBorder="1" applyAlignment="1">
      <alignment horizontal="right" vertical="center" wrapText="1" indent="1"/>
    </xf>
    <xf numFmtId="4" fontId="35" fillId="0" borderId="10" xfId="0" applyNumberFormat="1" applyFont="1" applyBorder="1" applyAlignment="1">
      <alignment horizontal="right" vertical="center" wrapText="1" indent="1"/>
    </xf>
    <xf numFmtId="4" fontId="35" fillId="0" borderId="10" xfId="0" applyNumberFormat="1" applyFont="1" applyBorder="1" applyAlignment="1">
      <alignment horizontal="left" vertical="center" wrapText="1" indent="1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13" borderId="0" xfId="0" applyFont="1" applyFill="1" applyAlignment="1" applyProtection="1">
      <alignment horizontal="center" vertical="center"/>
    </xf>
    <xf numFmtId="0" fontId="0" fillId="13" borderId="0" xfId="0" applyFill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 vertical="center"/>
    </xf>
    <xf numFmtId="4" fontId="2" fillId="8" borderId="0" xfId="0" applyNumberFormat="1" applyFont="1" applyFill="1" applyAlignment="1" applyProtection="1">
      <alignment horizontal="right" vertical="center"/>
    </xf>
    <xf numFmtId="0" fontId="2" fillId="8" borderId="0" xfId="0" applyFont="1" applyFill="1" applyAlignment="1" applyProtection="1">
      <alignment horizontal="right" vertical="center"/>
    </xf>
    <xf numFmtId="0" fontId="40" fillId="0" borderId="0" xfId="0" applyFont="1" applyAlignment="1" applyProtection="1">
      <alignment horizontal="right" vertical="center"/>
    </xf>
    <xf numFmtId="4" fontId="40" fillId="0" borderId="0" xfId="0" applyNumberFormat="1" applyFont="1" applyAlignment="1" applyProtection="1">
      <alignment horizontal="right" vertical="center"/>
    </xf>
    <xf numFmtId="0" fontId="40" fillId="0" borderId="0" xfId="0" applyFont="1" applyAlignment="1" applyProtection="1">
      <alignment vertical="center"/>
    </xf>
    <xf numFmtId="4" fontId="41" fillId="0" borderId="0" xfId="0" applyNumberFormat="1" applyFont="1" applyAlignment="1" applyProtection="1">
      <alignment horizontal="right" vertical="center"/>
    </xf>
    <xf numFmtId="4" fontId="41" fillId="8" borderId="0" xfId="0" applyNumberFormat="1" applyFont="1" applyFill="1" applyAlignment="1" applyProtection="1">
      <alignment horizontal="right" vertical="center"/>
    </xf>
    <xf numFmtId="0" fontId="42" fillId="0" borderId="0" xfId="0" applyFont="1" applyFill="1" applyAlignment="1" applyProtection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5" fillId="7" borderId="0" xfId="0" applyFont="1" applyFill="1" applyBorder="1" applyAlignment="1">
      <alignment horizontal="left" vertical="center"/>
    </xf>
    <xf numFmtId="0" fontId="45" fillId="7" borderId="0" xfId="0" applyFont="1" applyFill="1" applyBorder="1" applyAlignment="1">
      <alignment horizontal="center" vertical="center"/>
    </xf>
    <xf numFmtId="4" fontId="47" fillId="0" borderId="0" xfId="0" applyNumberFormat="1" applyFont="1" applyFill="1" applyAlignment="1" applyProtection="1">
      <alignment horizontal="right" vertical="center"/>
    </xf>
    <xf numFmtId="4" fontId="48" fillId="0" borderId="0" xfId="0" applyNumberFormat="1" applyFont="1" applyFill="1" applyAlignment="1" applyProtection="1">
      <alignment horizontal="left" vertical="center"/>
    </xf>
    <xf numFmtId="4" fontId="49" fillId="12" borderId="0" xfId="0" applyNumberFormat="1" applyFont="1" applyFill="1" applyAlignment="1" applyProtection="1">
      <alignment horizontal="right" vertical="center"/>
    </xf>
    <xf numFmtId="4" fontId="49" fillId="7" borderId="0" xfId="0" applyNumberFormat="1" applyFont="1" applyFill="1" applyAlignment="1" applyProtection="1">
      <alignment horizontal="right" vertical="center"/>
    </xf>
    <xf numFmtId="0" fontId="25" fillId="7" borderId="0" xfId="0" applyFont="1" applyFill="1" applyAlignment="1" applyProtection="1">
      <alignment horizontal="right" vertical="center"/>
    </xf>
    <xf numFmtId="0" fontId="7" fillId="4" borderId="0" xfId="0" applyFont="1" applyFill="1" applyAlignment="1" applyProtection="1">
      <alignment horizontal="center" vertical="center"/>
    </xf>
    <xf numFmtId="4" fontId="50" fillId="0" borderId="0" xfId="0" applyNumberFormat="1" applyFont="1"/>
    <xf numFmtId="4" fontId="11" fillId="14" borderId="1" xfId="0" applyNumberFormat="1" applyFont="1" applyFill="1" applyBorder="1" applyAlignment="1">
      <alignment vertical="center"/>
    </xf>
    <xf numFmtId="10" fontId="19" fillId="12" borderId="1" xfId="0" applyNumberFormat="1" applyFont="1" applyFill="1" applyBorder="1" applyAlignment="1">
      <alignment vertical="center"/>
    </xf>
    <xf numFmtId="4" fontId="11" fillId="15" borderId="1" xfId="0" applyNumberFormat="1" applyFont="1" applyFill="1" applyBorder="1" applyAlignment="1">
      <alignment vertical="center"/>
    </xf>
    <xf numFmtId="4" fontId="19" fillId="16" borderId="1" xfId="0" applyNumberFormat="1" applyFont="1" applyFill="1" applyBorder="1" applyAlignment="1">
      <alignment vertical="center"/>
    </xf>
    <xf numFmtId="10" fontId="19" fillId="16" borderId="1" xfId="0" applyNumberFormat="1" applyFont="1" applyFill="1" applyBorder="1" applyAlignment="1">
      <alignment vertical="center"/>
    </xf>
    <xf numFmtId="4" fontId="11" fillId="15" borderId="3" xfId="0" applyNumberFormat="1" applyFont="1" applyFill="1" applyBorder="1" applyAlignment="1">
      <alignment vertical="center"/>
    </xf>
    <xf numFmtId="4" fontId="11" fillId="14" borderId="3" xfId="0" applyNumberFormat="1" applyFont="1" applyFill="1" applyBorder="1" applyAlignment="1">
      <alignment vertical="center"/>
    </xf>
    <xf numFmtId="4" fontId="51" fillId="16" borderId="1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 indent="1"/>
    </xf>
    <xf numFmtId="0" fontId="52" fillId="0" borderId="0" xfId="0" applyFont="1" applyBorder="1" applyAlignment="1">
      <alignment vertical="center"/>
    </xf>
    <xf numFmtId="0" fontId="53" fillId="3" borderId="0" xfId="0" applyFont="1" applyFill="1" applyAlignment="1">
      <alignment horizontal="right" vertical="center"/>
    </xf>
    <xf numFmtId="4" fontId="11" fillId="17" borderId="1" xfId="0" applyNumberFormat="1" applyFont="1" applyFill="1" applyBorder="1" applyAlignment="1">
      <alignment vertical="center"/>
    </xf>
    <xf numFmtId="4" fontId="11" fillId="17" borderId="3" xfId="0" applyNumberFormat="1" applyFont="1" applyFill="1" applyBorder="1" applyAlignment="1">
      <alignment vertical="center"/>
    </xf>
    <xf numFmtId="4" fontId="11" fillId="18" borderId="1" xfId="0" applyNumberFormat="1" applyFont="1" applyFill="1" applyBorder="1" applyAlignment="1">
      <alignment vertical="center"/>
    </xf>
    <xf numFmtId="4" fontId="11" fillId="18" borderId="3" xfId="0" applyNumberFormat="1" applyFont="1" applyFill="1" applyBorder="1" applyAlignment="1">
      <alignment vertical="center"/>
    </xf>
    <xf numFmtId="4" fontId="51" fillId="7" borderId="1" xfId="0" applyNumberFormat="1" applyFont="1" applyFill="1" applyBorder="1" applyAlignment="1">
      <alignment vertical="center"/>
    </xf>
    <xf numFmtId="4" fontId="19" fillId="7" borderId="1" xfId="0" applyNumberFormat="1" applyFont="1" applyFill="1" applyBorder="1" applyAlignment="1">
      <alignment vertical="center"/>
    </xf>
    <xf numFmtId="10" fontId="19" fillId="7" borderId="1" xfId="0" applyNumberFormat="1" applyFont="1" applyFill="1" applyBorder="1" applyAlignment="1">
      <alignment vertical="center"/>
    </xf>
    <xf numFmtId="4" fontId="24" fillId="12" borderId="0" xfId="0" applyNumberFormat="1" applyFont="1" applyFill="1" applyAlignment="1" applyProtection="1">
      <alignment horizontal="center" vertical="center"/>
    </xf>
    <xf numFmtId="0" fontId="24" fillId="12" borderId="0" xfId="0" applyFont="1" applyFill="1" applyAlignment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40" fillId="0" borderId="0" xfId="0" applyFont="1" applyAlignment="1">
      <alignment vertical="center"/>
    </xf>
    <xf numFmtId="0" fontId="46" fillId="0" borderId="0" xfId="0" applyFont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28" fillId="3" borderId="11" xfId="0" applyFont="1" applyFill="1" applyBorder="1" applyAlignment="1">
      <alignment horizontal="justify" vertical="center" wrapText="1"/>
    </xf>
    <xf numFmtId="0" fontId="28" fillId="3" borderId="6" xfId="0" applyFont="1" applyFill="1" applyBorder="1" applyAlignment="1">
      <alignment horizontal="justify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4" fontId="24" fillId="7" borderId="0" xfId="0" applyNumberFormat="1" applyFont="1" applyFill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24" fillId="11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4" fontId="7" fillId="4" borderId="0" xfId="0" applyNumberFormat="1" applyFont="1" applyFill="1" applyAlignment="1" applyProtection="1">
      <alignment horizontal="center" vertical="center"/>
    </xf>
    <xf numFmtId="0" fontId="1" fillId="6" borderId="10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center" vertical="distributed" wrapText="1"/>
    </xf>
    <xf numFmtId="0" fontId="21" fillId="3" borderId="8" xfId="0" applyFont="1" applyFill="1" applyBorder="1" applyAlignment="1">
      <alignment horizontal="center" vertical="distributed" wrapText="1"/>
    </xf>
    <xf numFmtId="0" fontId="21" fillId="3" borderId="9" xfId="0" applyFont="1" applyFill="1" applyBorder="1" applyAlignment="1">
      <alignment horizontal="center" vertical="distributed" wrapText="1"/>
    </xf>
    <xf numFmtId="0" fontId="2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3"/>
  <sheetViews>
    <sheetView tabSelected="1" workbookViewId="0">
      <selection activeCell="J12" sqref="J12"/>
    </sheetView>
  </sheetViews>
  <sheetFormatPr baseColWidth="10" defaultRowHeight="12.75" x14ac:dyDescent="0.2"/>
  <cols>
    <col min="1" max="1" width="2.7109375" style="2" customWidth="1"/>
    <col min="2" max="2" width="53.7109375" style="2" customWidth="1"/>
    <col min="3" max="3" width="17.7109375" style="2" customWidth="1"/>
    <col min="4" max="4" width="5.7109375" style="2" customWidth="1"/>
    <col min="5" max="5" width="53.7109375" style="2" customWidth="1"/>
    <col min="6" max="6" width="17.7109375" style="2" customWidth="1"/>
    <col min="7" max="7" width="2.7109375" style="2" customWidth="1"/>
    <col min="8" max="16384" width="11.42578125" style="2"/>
  </cols>
  <sheetData>
    <row r="1" spans="2:6" ht="12.75" customHeight="1" x14ac:dyDescent="0.2"/>
    <row r="2" spans="2:6" ht="20.100000000000001" customHeight="1" x14ac:dyDescent="0.2">
      <c r="B2" s="74" t="s">
        <v>156</v>
      </c>
      <c r="C2" s="21"/>
    </row>
    <row r="3" spans="2:6" ht="12.75" customHeight="1" x14ac:dyDescent="0.2">
      <c r="B3" s="2" t="s">
        <v>55</v>
      </c>
    </row>
    <row r="4" spans="2:6" ht="12.75" customHeight="1" x14ac:dyDescent="0.2">
      <c r="B4" s="2" t="s">
        <v>56</v>
      </c>
      <c r="C4" s="162" t="s">
        <v>87</v>
      </c>
      <c r="E4" s="110"/>
    </row>
    <row r="5" spans="2:6" ht="12" customHeight="1" x14ac:dyDescent="0.2"/>
    <row r="6" spans="2:6" s="1" customFormat="1" ht="17.100000000000001" customHeight="1" x14ac:dyDescent="0.2">
      <c r="B6" s="106" t="s">
        <v>44</v>
      </c>
    </row>
    <row r="7" spans="2:6" s="19" customFormat="1" ht="12" customHeight="1" x14ac:dyDescent="0.2">
      <c r="B7" s="18"/>
    </row>
    <row r="8" spans="2:6" s="3" customFormat="1" ht="17.100000000000001" customHeight="1" x14ac:dyDescent="0.2">
      <c r="B8" s="13" t="s">
        <v>66</v>
      </c>
    </row>
    <row r="9" spans="2:6" s="1" customFormat="1" ht="17.100000000000001" customHeight="1" x14ac:dyDescent="0.2">
      <c r="B9" s="4" t="s">
        <v>76</v>
      </c>
      <c r="C9" s="107">
        <v>90000</v>
      </c>
      <c r="E9" s="151"/>
    </row>
    <row r="10" spans="2:6" s="1" customFormat="1" ht="17.100000000000001" customHeight="1" x14ac:dyDescent="0.2">
      <c r="B10" s="4" t="s">
        <v>88</v>
      </c>
      <c r="C10" s="108">
        <v>15</v>
      </c>
    </row>
    <row r="11" spans="2:6" s="1" customFormat="1" ht="17.100000000000001" customHeight="1" x14ac:dyDescent="0.2">
      <c r="B11" s="4" t="s">
        <v>77</v>
      </c>
      <c r="C11" s="109">
        <v>0.15</v>
      </c>
    </row>
    <row r="12" spans="2:6" s="1" customFormat="1" ht="17.100000000000001" customHeight="1" x14ac:dyDescent="0.2">
      <c r="B12" s="4" t="s">
        <v>78</v>
      </c>
      <c r="C12" s="107">
        <v>1.5</v>
      </c>
    </row>
    <row r="13" spans="2:6" s="1" customFormat="1" ht="17.100000000000001" customHeight="1" x14ac:dyDescent="0.2">
      <c r="B13" s="4" t="s">
        <v>79</v>
      </c>
      <c r="C13" s="107">
        <v>30</v>
      </c>
      <c r="E13" s="73" t="s">
        <v>89</v>
      </c>
      <c r="F13" s="73"/>
    </row>
    <row r="14" spans="2:6" s="1" customFormat="1" ht="17.100000000000001" customHeight="1" x14ac:dyDescent="0.2">
      <c r="B14" s="4" t="s">
        <v>80</v>
      </c>
      <c r="C14" s="107">
        <v>6</v>
      </c>
      <c r="E14" s="73" t="s">
        <v>89</v>
      </c>
      <c r="F14" s="73"/>
    </row>
    <row r="15" spans="2:6" s="17" customFormat="1" ht="12" customHeight="1" x14ac:dyDescent="0.2"/>
    <row r="16" spans="2:6" s="13" customFormat="1" ht="17.100000000000001" customHeight="1" x14ac:dyDescent="0.2">
      <c r="B16" s="13" t="s">
        <v>65</v>
      </c>
      <c r="E16" s="13" t="s">
        <v>67</v>
      </c>
    </row>
    <row r="17" spans="2:6" s="1" customFormat="1" ht="17.100000000000001" customHeight="1" x14ac:dyDescent="0.2">
      <c r="B17" s="4" t="s">
        <v>131</v>
      </c>
      <c r="C17" s="163">
        <f>'BERECHNUNGS-TABELLE-A'!B7</f>
        <v>6000</v>
      </c>
      <c r="D17" s="63" t="s">
        <v>85</v>
      </c>
      <c r="E17" s="4"/>
    </row>
    <row r="18" spans="2:6" s="1" customFormat="1" ht="17.100000000000001" customHeight="1" x14ac:dyDescent="0.2">
      <c r="B18" s="5" t="s">
        <v>72</v>
      </c>
      <c r="C18" s="163">
        <f>'BERECHNUNGS-TABELLE-A'!F45</f>
        <v>1800</v>
      </c>
      <c r="E18" s="5" t="s">
        <v>155</v>
      </c>
      <c r="F18" s="166">
        <f>'BERECHNUNGS-TABELLE-A'!B30</f>
        <v>-10800</v>
      </c>
    </row>
    <row r="19" spans="2:6" s="1" customFormat="1" ht="17.100000000000001" customHeight="1" x14ac:dyDescent="0.2">
      <c r="B19" s="4" t="s">
        <v>81</v>
      </c>
      <c r="C19" s="163">
        <f>'BERECHNUNGS-TABELLE-A'!B22</f>
        <v>90951.170232697827</v>
      </c>
      <c r="E19" s="5" t="s">
        <v>69</v>
      </c>
      <c r="F19" s="165">
        <f>'BERECHNUNGS-TABELLE-A'!B31</f>
        <v>-20250</v>
      </c>
    </row>
    <row r="20" spans="2:6" s="1" customFormat="1" ht="17.100000000000001" customHeight="1" x14ac:dyDescent="0.2">
      <c r="B20" s="4" t="s">
        <v>132</v>
      </c>
      <c r="C20" s="163">
        <f>'BERECHNUNGS-TABELLE-A'!B24</f>
        <v>85494.10001873596</v>
      </c>
      <c r="E20" s="4" t="s">
        <v>125</v>
      </c>
      <c r="F20" s="165">
        <f>'BERECHNUNGS-TABELLE-A'!B32</f>
        <v>-9450</v>
      </c>
    </row>
    <row r="21" spans="2:6" s="1" customFormat="1" ht="17.100000000000001" customHeight="1" x14ac:dyDescent="0.2">
      <c r="B21" s="5" t="s">
        <v>74</v>
      </c>
      <c r="C21" s="163">
        <f>-'BERECHNUNGS-TABELLE-A'!B27</f>
        <v>-5457.0702139618697</v>
      </c>
      <c r="E21" s="5" t="s">
        <v>70</v>
      </c>
      <c r="F21" s="165">
        <f>-'BERECHNUNGS-TABELLE-A'!B34</f>
        <v>3240</v>
      </c>
    </row>
    <row r="22" spans="2:6" s="1" customFormat="1" ht="17.100000000000001" customHeight="1" x14ac:dyDescent="0.2">
      <c r="B22" s="5" t="s">
        <v>73</v>
      </c>
      <c r="C22" s="163">
        <f>'BERECHNUNGS-TABELLE-A'!B26</f>
        <v>27000</v>
      </c>
      <c r="E22" s="5" t="s">
        <v>71</v>
      </c>
      <c r="F22" s="165">
        <f>-'BERECHNUNGS-TABELLE-A'!B35</f>
        <v>6075</v>
      </c>
    </row>
    <row r="23" spans="2:6" s="1" customFormat="1" ht="17.100000000000001" customHeight="1" x14ac:dyDescent="0.2">
      <c r="B23" s="4" t="s">
        <v>154</v>
      </c>
      <c r="C23" s="163">
        <f>'BERECHNUNGS-TABELLE-A'!F6</f>
        <v>21542.92978603813</v>
      </c>
      <c r="E23" s="4" t="s">
        <v>129</v>
      </c>
      <c r="F23" s="165">
        <f>'BERECHNUNGS-TABELLE-A'!B36</f>
        <v>2835</v>
      </c>
    </row>
    <row r="24" spans="2:6" s="1" customFormat="1" ht="17.100000000000001" customHeight="1" x14ac:dyDescent="0.2">
      <c r="B24" s="4" t="s">
        <v>82</v>
      </c>
      <c r="C24" s="153">
        <f>'BERECHNUNGS-TABELLE-A'!G22</f>
        <v>4.2210829538179152E-2</v>
      </c>
      <c r="E24" s="4"/>
    </row>
    <row r="25" spans="2:6" s="16" customFormat="1" ht="12" customHeight="1" x14ac:dyDescent="0.2">
      <c r="B25" s="14"/>
      <c r="C25" s="15"/>
    </row>
    <row r="26" spans="2:6" s="13" customFormat="1" ht="17.100000000000001" customHeight="1" x14ac:dyDescent="0.2">
      <c r="B26" s="13" t="s">
        <v>86</v>
      </c>
      <c r="E26" s="13" t="s">
        <v>86</v>
      </c>
    </row>
    <row r="27" spans="2:6" s="1" customFormat="1" ht="17.100000000000001" customHeight="1" x14ac:dyDescent="0.2">
      <c r="B27" s="5" t="s">
        <v>75</v>
      </c>
      <c r="C27" s="163">
        <f>'BERECHNUNGS-TABELLE-A'!F5</f>
        <v>951.17023269464232</v>
      </c>
      <c r="E27" s="5" t="s">
        <v>127</v>
      </c>
      <c r="F27" s="164">
        <f>'BERECHNUNGS-TABELLE-A'!B28</f>
        <v>21542.92978603813</v>
      </c>
    </row>
    <row r="28" spans="2:6" s="1" customFormat="1" ht="17.100000000000001" customHeight="1" x14ac:dyDescent="0.2">
      <c r="B28" s="5" t="s">
        <v>127</v>
      </c>
      <c r="C28" s="163">
        <f>'BERECHNUNGS-TABELLE-A'!B28</f>
        <v>21542.92978603813</v>
      </c>
      <c r="E28" s="5" t="s">
        <v>126</v>
      </c>
      <c r="F28" s="165">
        <f>'BERECHNUNGS-TABELLE-A'!B36</f>
        <v>2835</v>
      </c>
    </row>
    <row r="29" spans="2:6" s="1" customFormat="1" ht="17.100000000000001" customHeight="1" x14ac:dyDescent="0.2">
      <c r="B29" s="4" t="s">
        <v>36</v>
      </c>
      <c r="C29" s="167">
        <f>'BERECHNUNGS-TABELLE-A'!G7</f>
        <v>22494.100018732774</v>
      </c>
      <c r="E29" s="4" t="s">
        <v>130</v>
      </c>
      <c r="F29" s="155">
        <f>'BERECHNUNGS-TABELLE-A'!F16</f>
        <v>24377.92978603813</v>
      </c>
    </row>
    <row r="30" spans="2:6" s="1" customFormat="1" ht="17.100000000000001" customHeight="1" x14ac:dyDescent="0.2">
      <c r="B30" s="5" t="s">
        <v>128</v>
      </c>
      <c r="C30" s="165">
        <f>'BERECHNUNGS-TABELLE-A'!F9</f>
        <v>-9450</v>
      </c>
      <c r="E30" s="5" t="s">
        <v>75</v>
      </c>
      <c r="F30" s="163">
        <f>'BERECHNUNGS-TABELLE-A'!F5</f>
        <v>951.17023269464232</v>
      </c>
    </row>
    <row r="31" spans="2:6" s="1" customFormat="1" ht="17.100000000000001" customHeight="1" x14ac:dyDescent="0.2">
      <c r="B31" s="5" t="s">
        <v>126</v>
      </c>
      <c r="C31" s="165">
        <f>'BERECHNUNGS-TABELLE-A'!F10</f>
        <v>2835</v>
      </c>
      <c r="E31" s="5" t="s">
        <v>128</v>
      </c>
      <c r="F31" s="165">
        <f>'BERECHNUNGS-TABELLE-A'!F9</f>
        <v>-9450</v>
      </c>
    </row>
    <row r="32" spans="2:6" s="1" customFormat="1" ht="17.100000000000001" customHeight="1" x14ac:dyDescent="0.2">
      <c r="B32" s="4" t="s">
        <v>83</v>
      </c>
      <c r="C32" s="167">
        <f>'BERECHNUNGS-TABELLE-A'!G11</f>
        <v>-6615</v>
      </c>
      <c r="E32" s="4" t="s">
        <v>103</v>
      </c>
      <c r="F32" s="168">
        <f>'BERECHNUNGS-TABELLE-A'!F17</f>
        <v>-8498.8297673053585</v>
      </c>
    </row>
    <row r="33" spans="2:6" s="1" customFormat="1" ht="17.100000000000001" customHeight="1" x14ac:dyDescent="0.2">
      <c r="B33" s="4" t="s">
        <v>90</v>
      </c>
      <c r="C33" s="168">
        <f>'BERECHNUNGS-TABELLE-A'!G13</f>
        <v>15879.100018732774</v>
      </c>
      <c r="E33" s="4" t="s">
        <v>84</v>
      </c>
      <c r="F33" s="168">
        <f>'BERECHNUNGS-TABELLE-A'!G19</f>
        <v>15879.100018732772</v>
      </c>
    </row>
    <row r="34" spans="2:6" s="6" customFormat="1" ht="11.1" customHeight="1" x14ac:dyDescent="0.2">
      <c r="B34" s="7"/>
      <c r="C34" s="8"/>
    </row>
    <row r="35" spans="2:6" s="1" customFormat="1" ht="17.100000000000001" customHeight="1" x14ac:dyDescent="0.2">
      <c r="B35" s="4" t="s">
        <v>91</v>
      </c>
      <c r="C35" s="169">
        <f>'BERECHNUNGS-TABELLE-A'!G24</f>
        <v>5.1007029520935991E-2</v>
      </c>
      <c r="E35" s="4"/>
      <c r="F35" s="6"/>
    </row>
    <row r="36" spans="2:6" s="11" customFormat="1" ht="12" customHeight="1" x14ac:dyDescent="0.2">
      <c r="B36" s="9"/>
      <c r="C36" s="10"/>
      <c r="F36" s="12"/>
    </row>
    <row r="37" spans="2:6" s="113" customFormat="1" ht="12" customHeight="1" x14ac:dyDescent="0.2">
      <c r="B37" s="111" t="s">
        <v>165</v>
      </c>
      <c r="C37" s="112"/>
    </row>
    <row r="38" spans="2:6" s="113" customFormat="1" ht="12" customHeight="1" x14ac:dyDescent="0.2">
      <c r="B38" s="111" t="s">
        <v>92</v>
      </c>
      <c r="C38" s="114"/>
    </row>
    <row r="39" spans="2:6" s="113" customFormat="1" ht="12" customHeight="1" x14ac:dyDescent="0.2">
      <c r="B39" s="111" t="s">
        <v>93</v>
      </c>
      <c r="C39" s="112"/>
    </row>
    <row r="40" spans="2:6" s="11" customFormat="1" ht="12.75" customHeight="1" x14ac:dyDescent="0.2">
      <c r="B40" s="2"/>
      <c r="C40" s="2"/>
    </row>
    <row r="41" spans="2:6" ht="12.75" customHeight="1" x14ac:dyDescent="0.2"/>
    <row r="42" spans="2:6" ht="12.75" customHeight="1" x14ac:dyDescent="0.2"/>
    <row r="43" spans="2:6" ht="12.75" customHeight="1" x14ac:dyDescent="0.2"/>
    <row r="44" spans="2:6" ht="12.75" customHeight="1" x14ac:dyDescent="0.2"/>
    <row r="45" spans="2:6" ht="12.75" customHeight="1" x14ac:dyDescent="0.2"/>
    <row r="46" spans="2:6" ht="12.75" customHeight="1" x14ac:dyDescent="0.2"/>
    <row r="47" spans="2:6" ht="12.75" customHeight="1" x14ac:dyDescent="0.2"/>
    <row r="48" spans="2: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phoneticPr fontId="4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4"/>
  <sheetViews>
    <sheetView topLeftCell="A106" workbookViewId="0">
      <selection activeCell="D134" sqref="D134"/>
    </sheetView>
  </sheetViews>
  <sheetFormatPr baseColWidth="10" defaultRowHeight="12.75" x14ac:dyDescent="0.2"/>
  <cols>
    <col min="1" max="1" width="41.7109375" style="24" customWidth="1"/>
    <col min="2" max="2" width="12.7109375" style="23" customWidth="1"/>
    <col min="3" max="13" width="12.7109375" style="24" customWidth="1"/>
    <col min="14" max="14" width="11.42578125" style="25"/>
    <col min="15" max="15" width="5.7109375" style="127" customWidth="1"/>
    <col min="16" max="24" width="13" style="25" customWidth="1"/>
    <col min="25" max="16384" width="11.42578125" style="25"/>
  </cols>
  <sheetData>
    <row r="2" spans="1:13" ht="14.25" x14ac:dyDescent="0.2">
      <c r="A2" s="22" t="s">
        <v>44</v>
      </c>
    </row>
    <row r="3" spans="1:13" x14ac:dyDescent="0.2">
      <c r="B3" s="26"/>
      <c r="E3" s="183" t="s">
        <v>48</v>
      </c>
      <c r="F3" s="183"/>
      <c r="G3" s="183"/>
      <c r="I3" s="27"/>
      <c r="J3" s="184" t="s">
        <v>52</v>
      </c>
      <c r="K3" s="185"/>
      <c r="L3" s="185"/>
    </row>
    <row r="5" spans="1:13" x14ac:dyDescent="0.2">
      <c r="A5" s="28" t="s">
        <v>1</v>
      </c>
      <c r="B5" s="115">
        <f>'EINGABE-SEITE-A'!C9</f>
        <v>90000</v>
      </c>
      <c r="C5" s="29"/>
      <c r="E5" s="28" t="s">
        <v>35</v>
      </c>
      <c r="F5" s="75">
        <f>SUMIF($A$44:$A$59,$B$6,E$44:E$59)</f>
        <v>951.17023269464232</v>
      </c>
      <c r="G5" s="76"/>
      <c r="J5" s="28" t="s">
        <v>35</v>
      </c>
      <c r="K5" s="30">
        <f>SUMIF($A$44:$A$59,$B$6,E$44:E$59)</f>
        <v>951.17023269464232</v>
      </c>
    </row>
    <row r="6" spans="1:13" x14ac:dyDescent="0.2">
      <c r="A6" s="28" t="s">
        <v>34</v>
      </c>
      <c r="B6" s="116">
        <f>'EINGABE-SEITE-A'!C10</f>
        <v>15</v>
      </c>
      <c r="E6" s="28" t="s">
        <v>54</v>
      </c>
      <c r="F6" s="75">
        <f>SUMIF($A$44:$A$59,$B$6,K$44:K$59)</f>
        <v>21542.92978603813</v>
      </c>
      <c r="G6" s="76"/>
      <c r="J6" s="28" t="s">
        <v>54</v>
      </c>
      <c r="K6" s="85">
        <f>SUMIF($A$44:$A$59,$B$6,K$44:K$59)</f>
        <v>21542.92978603813</v>
      </c>
    </row>
    <row r="7" spans="1:13" x14ac:dyDescent="0.2">
      <c r="A7" s="24" t="s">
        <v>4</v>
      </c>
      <c r="B7" s="118">
        <f>B5/B6</f>
        <v>6000</v>
      </c>
      <c r="E7" s="28" t="s">
        <v>36</v>
      </c>
      <c r="F7" s="77"/>
      <c r="G7" s="78">
        <f>SUM(F5:F6)</f>
        <v>22494.100018732774</v>
      </c>
      <c r="H7" s="32"/>
      <c r="J7" s="28" t="s">
        <v>36</v>
      </c>
      <c r="K7" s="23"/>
      <c r="L7" s="31">
        <f>SUM(K5:K6)</f>
        <v>22494.100018732774</v>
      </c>
      <c r="M7" s="33"/>
    </row>
    <row r="8" spans="1:13" x14ac:dyDescent="0.2">
      <c r="F8" s="79"/>
      <c r="G8" s="79"/>
    </row>
    <row r="9" spans="1:13" x14ac:dyDescent="0.2">
      <c r="A9" s="28" t="s">
        <v>7</v>
      </c>
      <c r="B9" s="117">
        <f>'EINGABE-SEITE-A'!C11</f>
        <v>0.15</v>
      </c>
      <c r="C9" s="26"/>
      <c r="E9" s="28" t="s">
        <v>39</v>
      </c>
      <c r="F9" s="80">
        <f>-SUMIF($A$69:$A$84,$B$6,J$69:J$84)</f>
        <v>-9450</v>
      </c>
      <c r="G9" s="79"/>
      <c r="J9" s="28" t="s">
        <v>49</v>
      </c>
      <c r="K9" s="30">
        <f>-SUMIF($A$69:$A$84,$B$6,J$69:J$84)</f>
        <v>-9450</v>
      </c>
    </row>
    <row r="10" spans="1:13" x14ac:dyDescent="0.2">
      <c r="A10" s="24" t="s">
        <v>11</v>
      </c>
      <c r="B10" s="119">
        <f>B9/100</f>
        <v>1.5E-3</v>
      </c>
      <c r="C10" s="26"/>
      <c r="E10" s="28" t="s">
        <v>50</v>
      </c>
      <c r="F10" s="80">
        <f>SUMIF($A$69:$A$84,$B$6,K$69:K$84)</f>
        <v>2835</v>
      </c>
      <c r="G10" s="81"/>
      <c r="J10" s="28" t="s">
        <v>51</v>
      </c>
      <c r="K10" s="85">
        <f>SUMIF($A$69:$A$84,$B$6,K$69:K$84)</f>
        <v>2835</v>
      </c>
      <c r="L10" s="33"/>
    </row>
    <row r="11" spans="1:13" x14ac:dyDescent="0.2">
      <c r="A11" s="24" t="s">
        <v>12</v>
      </c>
      <c r="B11" s="119">
        <f>1+B10</f>
        <v>1.0015000000000001</v>
      </c>
      <c r="E11" s="28" t="s">
        <v>37</v>
      </c>
      <c r="F11" s="79"/>
      <c r="G11" s="78">
        <f>SUM(F9:F10)</f>
        <v>-6615</v>
      </c>
      <c r="J11" s="28" t="s">
        <v>37</v>
      </c>
      <c r="L11" s="31">
        <f>SUM(K9:K10)</f>
        <v>-6615</v>
      </c>
    </row>
    <row r="12" spans="1:13" x14ac:dyDescent="0.2">
      <c r="B12" s="26"/>
      <c r="F12" s="79"/>
      <c r="G12" s="79"/>
    </row>
    <row r="13" spans="1:13" x14ac:dyDescent="0.2">
      <c r="A13" s="28" t="s">
        <v>8</v>
      </c>
      <c r="B13" s="117">
        <f>'EINGABE-SEITE-A'!C12</f>
        <v>1.5</v>
      </c>
      <c r="E13" s="28" t="s">
        <v>38</v>
      </c>
      <c r="F13" s="79"/>
      <c r="G13" s="78">
        <f>G7+G11</f>
        <v>15879.100018732774</v>
      </c>
      <c r="J13" s="28" t="s">
        <v>38</v>
      </c>
      <c r="L13" s="31">
        <f>L7+L11</f>
        <v>15879.100018732774</v>
      </c>
    </row>
    <row r="14" spans="1:13" x14ac:dyDescent="0.2">
      <c r="A14" s="24" t="s">
        <v>9</v>
      </c>
      <c r="B14" s="119">
        <f>B13/100</f>
        <v>1.4999999999999999E-2</v>
      </c>
      <c r="F14" s="79"/>
      <c r="G14" s="79"/>
    </row>
    <row r="15" spans="1:13" x14ac:dyDescent="0.2">
      <c r="F15" s="79"/>
      <c r="G15" s="79"/>
    </row>
    <row r="16" spans="1:13" x14ac:dyDescent="0.2">
      <c r="A16" s="28" t="s">
        <v>5</v>
      </c>
      <c r="B16" s="115">
        <f>'EINGABE-SEITE-A'!C13</f>
        <v>30</v>
      </c>
      <c r="E16" s="28" t="s">
        <v>100</v>
      </c>
      <c r="F16" s="80">
        <f>F6+F10</f>
        <v>24377.92978603813</v>
      </c>
      <c r="G16" s="79"/>
      <c r="J16" s="28" t="s">
        <v>53</v>
      </c>
      <c r="K16" s="30">
        <f>K6+K10</f>
        <v>24377.92978603813</v>
      </c>
    </row>
    <row r="17" spans="1:12" x14ac:dyDescent="0.2">
      <c r="A17" s="24" t="s">
        <v>6</v>
      </c>
      <c r="B17" s="119">
        <f>B16/100</f>
        <v>0.3</v>
      </c>
      <c r="E17" s="28" t="s">
        <v>43</v>
      </c>
      <c r="F17" s="80">
        <f>F5+F9</f>
        <v>-8498.8297673053585</v>
      </c>
      <c r="G17" s="79"/>
      <c r="J17" s="28" t="s">
        <v>43</v>
      </c>
      <c r="K17" s="85">
        <f>K5+K9</f>
        <v>-8498.8297673053585</v>
      </c>
    </row>
    <row r="18" spans="1:12" x14ac:dyDescent="0.2">
      <c r="B18" s="26"/>
      <c r="F18" s="79"/>
      <c r="G18" s="79"/>
    </row>
    <row r="19" spans="1:12" x14ac:dyDescent="0.2">
      <c r="A19" s="28" t="s">
        <v>15</v>
      </c>
      <c r="B19" s="115">
        <f>'EINGABE-SEITE-A'!C14</f>
        <v>6</v>
      </c>
      <c r="E19" s="28" t="s">
        <v>38</v>
      </c>
      <c r="F19" s="79"/>
      <c r="G19" s="78">
        <f>F16+F17</f>
        <v>15879.100018732772</v>
      </c>
      <c r="J19" s="28" t="s">
        <v>38</v>
      </c>
      <c r="L19" s="86">
        <f>K16+K17</f>
        <v>15879.100018732772</v>
      </c>
    </row>
    <row r="20" spans="1:12" x14ac:dyDescent="0.2">
      <c r="A20" s="24" t="s">
        <v>16</v>
      </c>
      <c r="B20" s="119">
        <f>B19/100</f>
        <v>0.06</v>
      </c>
      <c r="F20" s="79"/>
      <c r="G20" s="79"/>
    </row>
    <row r="21" spans="1:12" x14ac:dyDescent="0.2">
      <c r="F21" s="79"/>
      <c r="G21" s="79"/>
      <c r="I21" s="34"/>
      <c r="J21" s="34"/>
      <c r="K21" s="34"/>
      <c r="L21" s="34"/>
    </row>
    <row r="22" spans="1:12" x14ac:dyDescent="0.2">
      <c r="A22" s="28" t="s">
        <v>57</v>
      </c>
      <c r="B22" s="35">
        <f>SUMIF($A$44:$A$59,$B$6,C$44:C$59)</f>
        <v>90951.170232697827</v>
      </c>
      <c r="E22" s="28" t="s">
        <v>45</v>
      </c>
      <c r="F22" s="82"/>
      <c r="G22" s="83">
        <f>SUMIF($A$44:$A$59,$B$6,L$44:L$59)</f>
        <v>4.2210829538179152E-2</v>
      </c>
      <c r="I22" s="34"/>
      <c r="J22" s="37"/>
      <c r="K22" s="36"/>
      <c r="L22" s="38"/>
    </row>
    <row r="23" spans="1:12" x14ac:dyDescent="0.2">
      <c r="A23" s="28" t="s">
        <v>58</v>
      </c>
      <c r="B23" s="35">
        <f>SUMIF($A$44:$A$59,$B$6,I$44:I$59)</f>
        <v>5457.0702139618697</v>
      </c>
      <c r="F23" s="79"/>
      <c r="G23" s="79"/>
      <c r="I23" s="34"/>
      <c r="J23" s="34"/>
      <c r="K23" s="34"/>
      <c r="L23" s="34"/>
    </row>
    <row r="24" spans="1:12" x14ac:dyDescent="0.2">
      <c r="A24" s="28" t="s">
        <v>59</v>
      </c>
      <c r="B24" s="35">
        <f>SUMIF($A$44:$A$59,$B$6,J$44:J$59)</f>
        <v>85494.10001873596</v>
      </c>
      <c r="E24" s="28" t="s">
        <v>46</v>
      </c>
      <c r="F24" s="79"/>
      <c r="G24" s="84">
        <f>$G$7/(($B$5*($B$6-1)/2)-($B$17*($B$5*(($B$6-1)/2))))</f>
        <v>5.1007029520935991E-2</v>
      </c>
      <c r="I24" s="34"/>
      <c r="J24" s="37"/>
      <c r="K24" s="34"/>
      <c r="L24" s="39"/>
    </row>
    <row r="26" spans="1:12" x14ac:dyDescent="0.2">
      <c r="A26" s="28" t="s">
        <v>68</v>
      </c>
      <c r="B26" s="35">
        <f>SUMIF($A$44:$A$59,$B$6,G$44:G$59)</f>
        <v>27000</v>
      </c>
      <c r="E26" s="28"/>
      <c r="G26" s="34"/>
    </row>
    <row r="27" spans="1:12" x14ac:dyDescent="0.2">
      <c r="A27" s="28" t="s">
        <v>58</v>
      </c>
      <c r="B27" s="35">
        <f>B23</f>
        <v>5457.0702139618697</v>
      </c>
    </row>
    <row r="28" spans="1:12" x14ac:dyDescent="0.2">
      <c r="A28" s="28" t="s">
        <v>54</v>
      </c>
      <c r="B28" s="40">
        <f>-B27+B26</f>
        <v>21542.92978603813</v>
      </c>
    </row>
    <row r="30" spans="1:12" x14ac:dyDescent="0.2">
      <c r="A30" s="28" t="s">
        <v>60</v>
      </c>
      <c r="B30" s="35">
        <f>-SUMIF($A$69:$A$84,$B$6,D$69:D$84)</f>
        <v>-10800</v>
      </c>
    </row>
    <row r="31" spans="1:12" x14ac:dyDescent="0.2">
      <c r="A31" s="28" t="s">
        <v>61</v>
      </c>
      <c r="B31" s="35">
        <f>-SUMIF($A$94:$A$109,$B$6,D$94:D$109)</f>
        <v>-20250</v>
      </c>
    </row>
    <row r="32" spans="1:12" x14ac:dyDescent="0.2">
      <c r="A32" s="28" t="s">
        <v>39</v>
      </c>
      <c r="B32" s="40">
        <f>B31-B30</f>
        <v>-9450</v>
      </c>
    </row>
    <row r="34" spans="1:13" x14ac:dyDescent="0.2">
      <c r="A34" s="28" t="s">
        <v>63</v>
      </c>
      <c r="B34" s="35">
        <f>-SUMIF($A$69:$A$84,$B$6,F$69:F$84)</f>
        <v>-3240</v>
      </c>
    </row>
    <row r="35" spans="1:13" x14ac:dyDescent="0.2">
      <c r="A35" s="28" t="s">
        <v>64</v>
      </c>
      <c r="B35" s="35">
        <f>-SUMIF($A$94:$A$109,$B$6,F$94:F$109)</f>
        <v>-6075</v>
      </c>
    </row>
    <row r="36" spans="1:13" x14ac:dyDescent="0.2">
      <c r="A36" s="28" t="s">
        <v>62</v>
      </c>
      <c r="B36" s="40">
        <f>-B35+B34</f>
        <v>2835</v>
      </c>
    </row>
    <row r="39" spans="1:13" x14ac:dyDescent="0.2">
      <c r="B39" s="188" t="s">
        <v>23</v>
      </c>
      <c r="C39" s="188"/>
      <c r="D39" s="188"/>
      <c r="E39" s="188"/>
      <c r="F39" s="188"/>
      <c r="G39" s="188"/>
      <c r="H39" s="188"/>
      <c r="I39" s="188"/>
      <c r="J39" s="188"/>
      <c r="K39" s="188"/>
      <c r="L39" s="41" t="s">
        <v>27</v>
      </c>
      <c r="M39" s="64" t="s">
        <v>94</v>
      </c>
    </row>
    <row r="40" spans="1:13" x14ac:dyDescent="0.2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64"/>
    </row>
    <row r="41" spans="1:13" x14ac:dyDescent="0.2">
      <c r="B41" s="45" t="s">
        <v>3</v>
      </c>
      <c r="C41" s="46" t="s">
        <v>10</v>
      </c>
      <c r="D41" s="46" t="s">
        <v>13</v>
      </c>
      <c r="E41" s="46" t="s">
        <v>13</v>
      </c>
      <c r="F41" s="46" t="s">
        <v>19</v>
      </c>
      <c r="G41" s="46" t="s">
        <v>18</v>
      </c>
      <c r="H41" s="46" t="s">
        <v>3</v>
      </c>
      <c r="I41" s="46" t="s">
        <v>20</v>
      </c>
      <c r="J41" s="46" t="s">
        <v>10</v>
      </c>
      <c r="K41" s="46" t="s">
        <v>17</v>
      </c>
      <c r="L41" s="46" t="s">
        <v>25</v>
      </c>
      <c r="M41" s="65" t="s">
        <v>20</v>
      </c>
    </row>
    <row r="42" spans="1:13" x14ac:dyDescent="0.2">
      <c r="B42" s="45"/>
      <c r="C42" s="46" t="s">
        <v>26</v>
      </c>
      <c r="D42" s="46" t="s">
        <v>0</v>
      </c>
      <c r="E42" s="46" t="s">
        <v>14</v>
      </c>
      <c r="F42" s="46" t="s">
        <v>0</v>
      </c>
      <c r="G42" s="46" t="s">
        <v>14</v>
      </c>
      <c r="H42" s="46" t="s">
        <v>24</v>
      </c>
      <c r="I42" s="46" t="s">
        <v>21</v>
      </c>
      <c r="J42" s="46" t="s">
        <v>24</v>
      </c>
      <c r="K42" s="46" t="s">
        <v>22</v>
      </c>
      <c r="L42" s="46" t="s">
        <v>24</v>
      </c>
      <c r="M42" s="65" t="s">
        <v>21</v>
      </c>
    </row>
    <row r="43" spans="1:13" x14ac:dyDescent="0.2">
      <c r="B43" s="33"/>
      <c r="C43" s="28"/>
      <c r="D43" s="28"/>
      <c r="E43" s="28"/>
    </row>
    <row r="44" spans="1:13" x14ac:dyDescent="0.2">
      <c r="A44" s="24">
        <v>0</v>
      </c>
      <c r="B44" s="33"/>
      <c r="C44" s="28"/>
      <c r="D44" s="28"/>
      <c r="E44" s="28"/>
    </row>
    <row r="45" spans="1:13" x14ac:dyDescent="0.2">
      <c r="A45" s="24">
        <v>1</v>
      </c>
      <c r="B45" s="47">
        <f>IF(A45&gt;(B$6),0,B$7)</f>
        <v>6000</v>
      </c>
      <c r="C45" s="23">
        <f>IF(B45=0,0,B$7*((((B$11)^A45)-1)/(B$11-1)))</f>
        <v>6000</v>
      </c>
      <c r="D45" s="23">
        <f>IF(C45=0,0,B$10*C44)</f>
        <v>0</v>
      </c>
      <c r="E45" s="23">
        <f>SUM(D$45:D45)</f>
        <v>0</v>
      </c>
      <c r="F45" s="23">
        <f t="shared" ref="F45:F59" si="0">B$17*B45</f>
        <v>1800</v>
      </c>
      <c r="G45" s="23">
        <f>SUM(F$45:F45)</f>
        <v>1800</v>
      </c>
      <c r="H45" s="23">
        <f t="shared" ref="H45:H59" si="1">B45-F45</f>
        <v>4200</v>
      </c>
      <c r="I45" s="23">
        <f t="shared" ref="I45:I59" si="2">B$20*C45</f>
        <v>360</v>
      </c>
      <c r="J45" s="23">
        <f t="shared" ref="J45:J59" si="3">C45-I45</f>
        <v>5640</v>
      </c>
      <c r="K45" s="23">
        <f t="shared" ref="K45:K59" si="4">G45-I45</f>
        <v>1440</v>
      </c>
      <c r="L45" s="48"/>
      <c r="M45" s="23">
        <f>-I45</f>
        <v>-360</v>
      </c>
    </row>
    <row r="46" spans="1:13" x14ac:dyDescent="0.2">
      <c r="A46" s="24">
        <v>2</v>
      </c>
      <c r="B46" s="47">
        <f t="shared" ref="B46:B59" si="5">IF(A46&gt;(B$6),0,B$7)</f>
        <v>6000</v>
      </c>
      <c r="C46" s="23">
        <f t="shared" ref="C46:C59" si="6">IF(B46=0,0,B$7*((((B$11)^A46)-1)/(B$11-1)))</f>
        <v>12009.000000000371</v>
      </c>
      <c r="D46" s="23">
        <f>IF(C46=0,0,B$10*C45)</f>
        <v>9</v>
      </c>
      <c r="E46" s="23">
        <f>IF(D46=0,0,SUM(D$45:D46))</f>
        <v>9</v>
      </c>
      <c r="F46" s="23">
        <f t="shared" si="0"/>
        <v>1800</v>
      </c>
      <c r="G46" s="23">
        <f>IF(F46=0,0,SUM(F$45:F46))</f>
        <v>3600</v>
      </c>
      <c r="H46" s="23">
        <f t="shared" si="1"/>
        <v>4200</v>
      </c>
      <c r="I46" s="23">
        <f t="shared" si="2"/>
        <v>720.54000000002225</v>
      </c>
      <c r="J46" s="23">
        <f t="shared" si="3"/>
        <v>11288.460000000348</v>
      </c>
      <c r="K46" s="23">
        <f t="shared" si="4"/>
        <v>2879.4599999999778</v>
      </c>
      <c r="L46" s="49">
        <f t="shared" ref="L46:L59" si="7">RATE(A46,-H46,0,J46,0)</f>
        <v>0.68772857142865385</v>
      </c>
      <c r="M46" s="23">
        <f t="shared" ref="M46:M59" si="8">-I46</f>
        <v>-720.54000000002225</v>
      </c>
    </row>
    <row r="47" spans="1:13" x14ac:dyDescent="0.2">
      <c r="A47" s="24">
        <v>3</v>
      </c>
      <c r="B47" s="47">
        <f t="shared" si="5"/>
        <v>6000</v>
      </c>
      <c r="C47" s="23">
        <f t="shared" si="6"/>
        <v>18027.013500000448</v>
      </c>
      <c r="D47" s="23">
        <f t="shared" ref="D47:D59" si="9">IF(C47=0,0,B$10*C46)</f>
        <v>18.013500000000558</v>
      </c>
      <c r="E47" s="23">
        <f>IF(D47=0,0,SUM(D$45:D47))</f>
        <v>27.013500000000558</v>
      </c>
      <c r="F47" s="23">
        <f t="shared" si="0"/>
        <v>1800</v>
      </c>
      <c r="G47" s="23">
        <f>IF(F47=0,0,SUM(F$45:F47))</f>
        <v>5400</v>
      </c>
      <c r="H47" s="23">
        <f t="shared" si="1"/>
        <v>4200</v>
      </c>
      <c r="I47" s="23">
        <f t="shared" si="2"/>
        <v>1081.6208100000269</v>
      </c>
      <c r="J47" s="23">
        <f t="shared" si="3"/>
        <v>16945.392690000423</v>
      </c>
      <c r="K47" s="23">
        <f t="shared" si="4"/>
        <v>4318.3791899999733</v>
      </c>
      <c r="L47" s="49">
        <f t="shared" si="7"/>
        <v>0.31235132001026633</v>
      </c>
      <c r="M47" s="23">
        <f t="shared" si="8"/>
        <v>-1081.6208100000269</v>
      </c>
    </row>
    <row r="48" spans="1:13" x14ac:dyDescent="0.2">
      <c r="A48" s="24">
        <v>4</v>
      </c>
      <c r="B48" s="47">
        <f t="shared" si="5"/>
        <v>6000</v>
      </c>
      <c r="C48" s="23">
        <f t="shared" si="6"/>
        <v>24054.054020250936</v>
      </c>
      <c r="D48" s="23">
        <f t="shared" si="9"/>
        <v>27.040520250000672</v>
      </c>
      <c r="E48" s="23">
        <f>IF(D48=0,0,SUM(D$45:D48))</f>
        <v>54.05402025000123</v>
      </c>
      <c r="F48" s="23">
        <f t="shared" si="0"/>
        <v>1800</v>
      </c>
      <c r="G48" s="23">
        <f>IF(F48=0,0,SUM(F$45:F48))</f>
        <v>7200</v>
      </c>
      <c r="H48" s="23">
        <f t="shared" si="1"/>
        <v>4200</v>
      </c>
      <c r="I48" s="23">
        <f t="shared" si="2"/>
        <v>1443.2432412150561</v>
      </c>
      <c r="J48" s="23">
        <f t="shared" si="3"/>
        <v>22610.810779035881</v>
      </c>
      <c r="K48" s="23">
        <f t="shared" si="4"/>
        <v>5756.7567587849444</v>
      </c>
      <c r="L48" s="49">
        <f t="shared" si="7"/>
        <v>0.20200878314641307</v>
      </c>
      <c r="M48" s="23">
        <f t="shared" si="8"/>
        <v>-1443.2432412150561</v>
      </c>
    </row>
    <row r="49" spans="1:13" x14ac:dyDescent="0.2">
      <c r="A49" s="24">
        <v>5</v>
      </c>
      <c r="B49" s="47">
        <f t="shared" si="5"/>
        <v>6000</v>
      </c>
      <c r="C49" s="23">
        <f t="shared" si="6"/>
        <v>30090.135101281412</v>
      </c>
      <c r="D49" s="23">
        <f t="shared" si="9"/>
        <v>36.081081030376403</v>
      </c>
      <c r="E49" s="23">
        <f>IF(D49=0,0,SUM(D$45:D49))</f>
        <v>90.135101280377626</v>
      </c>
      <c r="F49" s="23">
        <f t="shared" si="0"/>
        <v>1800</v>
      </c>
      <c r="G49" s="23">
        <f>IF(F49=0,0,SUM(F$45:F49))</f>
        <v>9000</v>
      </c>
      <c r="H49" s="23">
        <f t="shared" si="1"/>
        <v>4200</v>
      </c>
      <c r="I49" s="23">
        <f t="shared" si="2"/>
        <v>1805.4081060768847</v>
      </c>
      <c r="J49" s="23">
        <f t="shared" si="3"/>
        <v>28284.726995204528</v>
      </c>
      <c r="K49" s="23">
        <f t="shared" si="4"/>
        <v>7194.5918939231151</v>
      </c>
      <c r="L49" s="49">
        <f t="shared" si="7"/>
        <v>0.14940627621475511</v>
      </c>
      <c r="M49" s="23">
        <f t="shared" si="8"/>
        <v>-1805.4081060768847</v>
      </c>
    </row>
    <row r="50" spans="1:13" x14ac:dyDescent="0.2">
      <c r="A50" s="24">
        <v>6</v>
      </c>
      <c r="B50" s="47">
        <f t="shared" si="5"/>
        <v>6000</v>
      </c>
      <c r="C50" s="23">
        <f t="shared" si="6"/>
        <v>36135.270303933226</v>
      </c>
      <c r="D50" s="23">
        <f t="shared" si="9"/>
        <v>45.135202651922121</v>
      </c>
      <c r="E50" s="23">
        <f>IF(D50=0,0,SUM(D$45:D50))</f>
        <v>135.27030393229975</v>
      </c>
      <c r="F50" s="23">
        <f t="shared" si="0"/>
        <v>1800</v>
      </c>
      <c r="G50" s="23">
        <f>IF(F50=0,0,SUM(F$45:F50))</f>
        <v>10800</v>
      </c>
      <c r="H50" s="23">
        <f t="shared" si="1"/>
        <v>4200</v>
      </c>
      <c r="I50" s="23">
        <f t="shared" si="2"/>
        <v>2168.1162182359935</v>
      </c>
      <c r="J50" s="23">
        <f t="shared" si="3"/>
        <v>33967.154085697235</v>
      </c>
      <c r="K50" s="23">
        <f t="shared" si="4"/>
        <v>8631.8837817640069</v>
      </c>
      <c r="L50" s="49">
        <f t="shared" si="7"/>
        <v>0.1186423390114457</v>
      </c>
      <c r="M50" s="23">
        <f t="shared" si="8"/>
        <v>-2168.1162182359935</v>
      </c>
    </row>
    <row r="51" spans="1:13" x14ac:dyDescent="0.2">
      <c r="A51" s="24">
        <v>7</v>
      </c>
      <c r="B51" s="47">
        <f t="shared" si="5"/>
        <v>6000</v>
      </c>
      <c r="C51" s="23">
        <f t="shared" si="6"/>
        <v>42189.47320938966</v>
      </c>
      <c r="D51" s="23">
        <f t="shared" si="9"/>
        <v>54.202905455899838</v>
      </c>
      <c r="E51" s="23">
        <f>IF(D51=0,0,SUM(D$45:D51))</f>
        <v>189.47320938819959</v>
      </c>
      <c r="F51" s="23">
        <f t="shared" si="0"/>
        <v>1800</v>
      </c>
      <c r="G51" s="23">
        <f>IF(F51=0,0,SUM(F$45:F51))</f>
        <v>12600</v>
      </c>
      <c r="H51" s="23">
        <f t="shared" si="1"/>
        <v>4200</v>
      </c>
      <c r="I51" s="23">
        <f t="shared" si="2"/>
        <v>2531.3683925633795</v>
      </c>
      <c r="J51" s="23">
        <f t="shared" si="3"/>
        <v>39658.104816826279</v>
      </c>
      <c r="K51" s="23">
        <f t="shared" si="4"/>
        <v>10068.63160743662</v>
      </c>
      <c r="L51" s="49">
        <f t="shared" si="7"/>
        <v>9.8459856747463562E-2</v>
      </c>
      <c r="M51" s="23">
        <f t="shared" si="8"/>
        <v>-2531.3683925633795</v>
      </c>
    </row>
    <row r="52" spans="1:13" x14ac:dyDescent="0.2">
      <c r="A52" s="24">
        <v>8</v>
      </c>
      <c r="B52" s="47">
        <f t="shared" si="5"/>
        <v>6000</v>
      </c>
      <c r="C52" s="23">
        <f t="shared" si="6"/>
        <v>48252.757419204376</v>
      </c>
      <c r="D52" s="23">
        <f t="shared" si="9"/>
        <v>63.284209814084491</v>
      </c>
      <c r="E52" s="23">
        <f>IF(D52=0,0,SUM(D$45:D52))</f>
        <v>252.7574192022841</v>
      </c>
      <c r="F52" s="23">
        <f t="shared" si="0"/>
        <v>1800</v>
      </c>
      <c r="G52" s="23">
        <f>IF(F52=0,0,SUM(F$45:F52))</f>
        <v>14400</v>
      </c>
      <c r="H52" s="23">
        <f t="shared" si="1"/>
        <v>4200</v>
      </c>
      <c r="I52" s="23">
        <f t="shared" si="2"/>
        <v>2895.1654451522622</v>
      </c>
      <c r="J52" s="23">
        <f t="shared" si="3"/>
        <v>45357.591974052113</v>
      </c>
      <c r="K52" s="23">
        <f t="shared" si="4"/>
        <v>11504.834554847737</v>
      </c>
      <c r="L52" s="49">
        <f t="shared" si="7"/>
        <v>8.4202160088182501E-2</v>
      </c>
      <c r="M52" s="23">
        <f t="shared" si="8"/>
        <v>-2895.1654451522622</v>
      </c>
    </row>
    <row r="53" spans="1:13" x14ac:dyDescent="0.2">
      <c r="A53" s="24">
        <v>9</v>
      </c>
      <c r="B53" s="47">
        <f t="shared" si="5"/>
        <v>6000</v>
      </c>
      <c r="C53" s="23">
        <f t="shared" si="6"/>
        <v>54325.136555333382</v>
      </c>
      <c r="D53" s="23">
        <f t="shared" si="9"/>
        <v>72.379136128806564</v>
      </c>
      <c r="E53" s="23">
        <f>IF(D53=0,0,SUM(D$45:D53))</f>
        <v>325.13655533109068</v>
      </c>
      <c r="F53" s="23">
        <f t="shared" si="0"/>
        <v>1800</v>
      </c>
      <c r="G53" s="23">
        <f>IF(F53=0,0,SUM(F$45:F53))</f>
        <v>16200</v>
      </c>
      <c r="H53" s="23">
        <f t="shared" si="1"/>
        <v>4200</v>
      </c>
      <c r="I53" s="23">
        <f t="shared" si="2"/>
        <v>3259.5081933200026</v>
      </c>
      <c r="J53" s="23">
        <f t="shared" si="3"/>
        <v>51065.628362013376</v>
      </c>
      <c r="K53" s="23">
        <f t="shared" si="4"/>
        <v>12940.491806679998</v>
      </c>
      <c r="L53" s="49">
        <f t="shared" si="7"/>
        <v>7.3594845809313775E-2</v>
      </c>
      <c r="M53" s="23">
        <f t="shared" si="8"/>
        <v>-3259.5081933200026</v>
      </c>
    </row>
    <row r="54" spans="1:13" x14ac:dyDescent="0.2">
      <c r="A54" s="24">
        <v>10</v>
      </c>
      <c r="B54" s="47">
        <f t="shared" si="5"/>
        <v>6000</v>
      </c>
      <c r="C54" s="23">
        <f t="shared" si="6"/>
        <v>60406.624260167009</v>
      </c>
      <c r="D54" s="23">
        <f t="shared" si="9"/>
        <v>81.48770483300008</v>
      </c>
      <c r="E54" s="23">
        <f>IF(D54=0,0,SUM(D$45:D54))</f>
        <v>406.62426016409074</v>
      </c>
      <c r="F54" s="23">
        <f t="shared" si="0"/>
        <v>1800</v>
      </c>
      <c r="G54" s="23">
        <f>IF(F54=0,0,SUM(F$45:F54))</f>
        <v>18000</v>
      </c>
      <c r="H54" s="23">
        <f t="shared" si="1"/>
        <v>4200</v>
      </c>
      <c r="I54" s="23">
        <f t="shared" si="2"/>
        <v>3624.3974556100206</v>
      </c>
      <c r="J54" s="23">
        <f t="shared" si="3"/>
        <v>56782.226804556987</v>
      </c>
      <c r="K54" s="23">
        <f t="shared" si="4"/>
        <v>14375.60254438998</v>
      </c>
      <c r="L54" s="49">
        <f t="shared" si="7"/>
        <v>6.539537002532203E-2</v>
      </c>
      <c r="M54" s="23">
        <f t="shared" si="8"/>
        <v>-3624.3974556100206</v>
      </c>
    </row>
    <row r="55" spans="1:13" x14ac:dyDescent="0.2">
      <c r="A55" s="24">
        <v>11</v>
      </c>
      <c r="B55" s="47">
        <f t="shared" si="5"/>
        <v>6000</v>
      </c>
      <c r="C55" s="23">
        <f t="shared" si="6"/>
        <v>66497.234196556543</v>
      </c>
      <c r="D55" s="23">
        <f t="shared" si="9"/>
        <v>90.60993639025051</v>
      </c>
      <c r="E55" s="23">
        <f>IF(D55=0,0,SUM(D$45:D55))</f>
        <v>497.23419655434122</v>
      </c>
      <c r="F55" s="23">
        <f t="shared" si="0"/>
        <v>1800</v>
      </c>
      <c r="G55" s="23">
        <f>IF(F55=0,0,SUM(F$45:F55))</f>
        <v>19800</v>
      </c>
      <c r="H55" s="23">
        <f t="shared" si="1"/>
        <v>4200</v>
      </c>
      <c r="I55" s="23">
        <f t="shared" si="2"/>
        <v>3989.8340517933925</v>
      </c>
      <c r="J55" s="23">
        <f t="shared" si="3"/>
        <v>62507.400144763153</v>
      </c>
      <c r="K55" s="23">
        <f t="shared" si="4"/>
        <v>15810.165948206608</v>
      </c>
      <c r="L55" s="49">
        <f t="shared" si="7"/>
        <v>5.8867568677454657E-2</v>
      </c>
      <c r="M55" s="23">
        <f t="shared" si="8"/>
        <v>-3989.8340517933925</v>
      </c>
    </row>
    <row r="56" spans="1:13" x14ac:dyDescent="0.2">
      <c r="A56" s="24">
        <v>12</v>
      </c>
      <c r="B56" s="47">
        <f t="shared" si="5"/>
        <v>6000</v>
      </c>
      <c r="C56" s="23">
        <f t="shared" si="6"/>
        <v>72596.980047852441</v>
      </c>
      <c r="D56" s="23">
        <f t="shared" si="9"/>
        <v>99.745851294834821</v>
      </c>
      <c r="E56" s="23">
        <f>IF(D56=0,0,SUM(D$45:D56))</f>
        <v>596.980047849176</v>
      </c>
      <c r="F56" s="23">
        <f t="shared" si="0"/>
        <v>1800</v>
      </c>
      <c r="G56" s="23">
        <f>IF(F56=0,0,SUM(F$45:F56))</f>
        <v>21600</v>
      </c>
      <c r="H56" s="23">
        <f t="shared" si="1"/>
        <v>4200</v>
      </c>
      <c r="I56" s="23">
        <f t="shared" si="2"/>
        <v>4355.8188028711465</v>
      </c>
      <c r="J56" s="23">
        <f t="shared" si="3"/>
        <v>68241.161244981296</v>
      </c>
      <c r="K56" s="23">
        <f t="shared" si="4"/>
        <v>17244.181197128855</v>
      </c>
      <c r="L56" s="49">
        <f t="shared" si="7"/>
        <v>5.3547581241136948E-2</v>
      </c>
      <c r="M56" s="23">
        <f t="shared" si="8"/>
        <v>-4355.8188028711465</v>
      </c>
    </row>
    <row r="57" spans="1:13" x14ac:dyDescent="0.2">
      <c r="A57" s="24">
        <v>13</v>
      </c>
      <c r="B57" s="47">
        <f t="shared" si="5"/>
        <v>6000</v>
      </c>
      <c r="C57" s="23">
        <f t="shared" si="6"/>
        <v>78705.875517923865</v>
      </c>
      <c r="D57" s="23">
        <f t="shared" si="9"/>
        <v>108.89547007177866</v>
      </c>
      <c r="E57" s="23">
        <f>IF(D57=0,0,SUM(D$45:D57))</f>
        <v>705.87551792095462</v>
      </c>
      <c r="F57" s="23">
        <f t="shared" si="0"/>
        <v>1800</v>
      </c>
      <c r="G57" s="23">
        <f>IF(F57=0,0,SUM(F$45:F57))</f>
        <v>23400</v>
      </c>
      <c r="H57" s="23">
        <f t="shared" si="1"/>
        <v>4200</v>
      </c>
      <c r="I57" s="23">
        <f t="shared" si="2"/>
        <v>4722.3525310754321</v>
      </c>
      <c r="J57" s="23">
        <f t="shared" si="3"/>
        <v>73983.522986848431</v>
      </c>
      <c r="K57" s="23">
        <f t="shared" si="4"/>
        <v>18677.647468924566</v>
      </c>
      <c r="L57" s="49">
        <f t="shared" si="7"/>
        <v>4.9128616520676571E-2</v>
      </c>
      <c r="M57" s="23">
        <f t="shared" si="8"/>
        <v>-4722.3525310754321</v>
      </c>
    </row>
    <row r="58" spans="1:13" x14ac:dyDescent="0.2">
      <c r="A58" s="24">
        <v>14</v>
      </c>
      <c r="B58" s="47">
        <f t="shared" si="5"/>
        <v>6000</v>
      </c>
      <c r="C58" s="23">
        <f t="shared" si="6"/>
        <v>84823.934331201293</v>
      </c>
      <c r="D58" s="23">
        <f t="shared" si="9"/>
        <v>118.0588132768858</v>
      </c>
      <c r="E58" s="23">
        <f>IF(D58=0,0,SUM(D$45:D58))</f>
        <v>823.93433119784038</v>
      </c>
      <c r="F58" s="23">
        <f t="shared" si="0"/>
        <v>1800</v>
      </c>
      <c r="G58" s="23">
        <f>IF(F58=0,0,SUM(F$45:F58))</f>
        <v>25200</v>
      </c>
      <c r="H58" s="23">
        <f t="shared" si="1"/>
        <v>4200</v>
      </c>
      <c r="I58" s="23">
        <f t="shared" si="2"/>
        <v>5089.4360598720777</v>
      </c>
      <c r="J58" s="23">
        <f t="shared" si="3"/>
        <v>79734.498271329212</v>
      </c>
      <c r="K58" s="23">
        <f t="shared" si="4"/>
        <v>20110.563940127922</v>
      </c>
      <c r="L58" s="49">
        <f t="shared" si="7"/>
        <v>4.5399665188762449E-2</v>
      </c>
      <c r="M58" s="23">
        <f t="shared" si="8"/>
        <v>-5089.4360598720777</v>
      </c>
    </row>
    <row r="59" spans="1:13" x14ac:dyDescent="0.2">
      <c r="A59" s="24">
        <v>15</v>
      </c>
      <c r="B59" s="47">
        <f t="shared" si="5"/>
        <v>6000</v>
      </c>
      <c r="C59" s="23">
        <f t="shared" si="6"/>
        <v>90951.170232697827</v>
      </c>
      <c r="D59" s="23">
        <f t="shared" si="9"/>
        <v>127.23590149680194</v>
      </c>
      <c r="E59" s="23">
        <f>IF(D59=0,0,SUM(D$45:D59))</f>
        <v>951.17023269464232</v>
      </c>
      <c r="F59" s="23">
        <f t="shared" si="0"/>
        <v>1800</v>
      </c>
      <c r="G59" s="23">
        <f>IF(F59=0,0,SUM(F$45:F59))</f>
        <v>27000</v>
      </c>
      <c r="H59" s="23">
        <f t="shared" si="1"/>
        <v>4200</v>
      </c>
      <c r="I59" s="23">
        <f t="shared" si="2"/>
        <v>5457.0702139618697</v>
      </c>
      <c r="J59" s="23">
        <f t="shared" si="3"/>
        <v>85494.10001873596</v>
      </c>
      <c r="K59" s="23">
        <f t="shared" si="4"/>
        <v>21542.92978603813</v>
      </c>
      <c r="L59" s="49">
        <f t="shared" si="7"/>
        <v>4.2210829538179152E-2</v>
      </c>
      <c r="M59" s="23">
        <f t="shared" si="8"/>
        <v>-5457.0702139618697</v>
      </c>
    </row>
    <row r="60" spans="1:13" x14ac:dyDescent="0.2">
      <c r="C60" s="23"/>
      <c r="D60" s="23"/>
      <c r="E60" s="23"/>
      <c r="F60" s="23"/>
      <c r="G60" s="23"/>
      <c r="H60" s="23"/>
      <c r="I60" s="23"/>
      <c r="J60" s="23"/>
      <c r="K60" s="23"/>
      <c r="L60" s="49"/>
    </row>
    <row r="61" spans="1:13" x14ac:dyDescent="0.2">
      <c r="C61" s="23"/>
      <c r="D61" s="23"/>
      <c r="E61" s="23"/>
      <c r="F61" s="23"/>
      <c r="G61" s="23"/>
      <c r="H61" s="23"/>
      <c r="I61" s="23"/>
      <c r="J61" s="23"/>
      <c r="K61" s="23"/>
      <c r="L61" s="49"/>
    </row>
    <row r="62" spans="1:13" x14ac:dyDescent="0.2">
      <c r="C62" s="23"/>
      <c r="D62" s="23"/>
      <c r="E62" s="23"/>
      <c r="F62" s="23"/>
      <c r="G62" s="23"/>
      <c r="H62" s="23"/>
      <c r="I62" s="23"/>
      <c r="J62" s="23"/>
      <c r="K62" s="23"/>
      <c r="L62" s="49"/>
    </row>
    <row r="64" spans="1:13" x14ac:dyDescent="0.2">
      <c r="B64" s="187" t="s">
        <v>32</v>
      </c>
      <c r="C64" s="187"/>
      <c r="D64" s="187"/>
      <c r="E64" s="187"/>
      <c r="F64" s="187"/>
      <c r="G64" s="187"/>
      <c r="H64" s="187"/>
      <c r="I64" s="51"/>
      <c r="J64" s="52" t="s">
        <v>42</v>
      </c>
      <c r="K64" s="52" t="s">
        <v>41</v>
      </c>
      <c r="L64" s="53"/>
      <c r="M64" s="64" t="s">
        <v>94</v>
      </c>
    </row>
    <row r="65" spans="1:15" x14ac:dyDescent="0.2">
      <c r="B65" s="50"/>
      <c r="C65" s="50"/>
      <c r="D65" s="50"/>
      <c r="E65" s="50"/>
      <c r="F65" s="50"/>
      <c r="G65" s="50"/>
      <c r="H65" s="50"/>
      <c r="I65" s="53"/>
      <c r="J65" s="52" t="s">
        <v>1</v>
      </c>
      <c r="K65" s="52" t="s">
        <v>1</v>
      </c>
      <c r="L65" s="53"/>
      <c r="M65" s="64"/>
    </row>
    <row r="66" spans="1:15" x14ac:dyDescent="0.2">
      <c r="B66" s="46" t="s">
        <v>10</v>
      </c>
      <c r="C66" s="46" t="s">
        <v>29</v>
      </c>
      <c r="D66" s="46" t="s">
        <v>29</v>
      </c>
      <c r="E66" s="46" t="s">
        <v>18</v>
      </c>
      <c r="F66" s="46" t="s">
        <v>18</v>
      </c>
      <c r="G66" s="46" t="s">
        <v>33</v>
      </c>
      <c r="H66" s="46" t="s">
        <v>33</v>
      </c>
      <c r="I66" s="54"/>
      <c r="J66" s="46" t="s">
        <v>40</v>
      </c>
      <c r="K66" s="46" t="s">
        <v>40</v>
      </c>
      <c r="L66" s="54"/>
      <c r="M66" s="65" t="s">
        <v>29</v>
      </c>
    </row>
    <row r="67" spans="1:15" x14ac:dyDescent="0.2">
      <c r="B67" s="46" t="s">
        <v>28</v>
      </c>
      <c r="C67" s="46" t="s">
        <v>0</v>
      </c>
      <c r="D67" s="46" t="s">
        <v>14</v>
      </c>
      <c r="E67" s="46" t="s">
        <v>30</v>
      </c>
      <c r="F67" s="46" t="s">
        <v>31</v>
      </c>
      <c r="G67" s="46" t="s">
        <v>0</v>
      </c>
      <c r="H67" s="46" t="s">
        <v>14</v>
      </c>
      <c r="I67" s="54"/>
      <c r="J67" s="46"/>
      <c r="K67" s="46"/>
      <c r="L67" s="54"/>
      <c r="M67" s="65" t="s">
        <v>14</v>
      </c>
    </row>
    <row r="68" spans="1:15" x14ac:dyDescent="0.2">
      <c r="B68" s="28"/>
      <c r="C68" s="28"/>
      <c r="D68" s="28"/>
      <c r="J68" s="55"/>
      <c r="K68" s="55"/>
      <c r="L68" s="55"/>
      <c r="M68" s="55"/>
    </row>
    <row r="69" spans="1:15" s="59" customFormat="1" x14ac:dyDescent="0.2">
      <c r="A69" s="56">
        <v>0</v>
      </c>
      <c r="B69" s="47">
        <f>B5</f>
        <v>90000</v>
      </c>
      <c r="C69" s="56"/>
      <c r="D69" s="56"/>
      <c r="E69" s="56"/>
      <c r="F69" s="56"/>
      <c r="G69" s="56"/>
      <c r="H69" s="56"/>
      <c r="I69" s="56"/>
      <c r="J69" s="57"/>
      <c r="K69" s="58"/>
      <c r="L69" s="58"/>
      <c r="M69" s="58"/>
      <c r="O69" s="128"/>
    </row>
    <row r="70" spans="1:15" x14ac:dyDescent="0.2">
      <c r="A70" s="24">
        <v>1</v>
      </c>
      <c r="B70" s="23">
        <f t="shared" ref="B70:B84" si="10">IF(C70=0,0,B69-B$7)</f>
        <v>84000</v>
      </c>
      <c r="C70" s="23">
        <f t="shared" ref="C70:C84" si="11">B$14*B69</f>
        <v>1350</v>
      </c>
      <c r="D70" s="23">
        <f>SUM(C$70:C70)</f>
        <v>1350</v>
      </c>
      <c r="E70" s="23">
        <f t="shared" ref="E70:E84" si="12">B$17*C70</f>
        <v>405</v>
      </c>
      <c r="F70" s="23">
        <f>SUM(E$70:E70)</f>
        <v>405</v>
      </c>
      <c r="G70" s="23">
        <f t="shared" ref="G70:G84" si="13">C70-E70</f>
        <v>945</v>
      </c>
      <c r="H70" s="23">
        <f>SUM(G$70:G70)</f>
        <v>945</v>
      </c>
      <c r="I70" s="23"/>
      <c r="J70" s="57">
        <f t="shared" ref="J70:J84" si="14">D95-D70</f>
        <v>0</v>
      </c>
      <c r="K70" s="60">
        <f t="shared" ref="K70:K84" si="15">F95-F70</f>
        <v>0</v>
      </c>
      <c r="L70" s="61"/>
      <c r="M70" s="60">
        <f>-D70</f>
        <v>-1350</v>
      </c>
    </row>
    <row r="71" spans="1:15" x14ac:dyDescent="0.2">
      <c r="A71" s="24">
        <v>2</v>
      </c>
      <c r="B71" s="23">
        <f t="shared" si="10"/>
        <v>78000</v>
      </c>
      <c r="C71" s="23">
        <f t="shared" si="11"/>
        <v>1260</v>
      </c>
      <c r="D71" s="23">
        <f>IF(C71=0,0,SUM(C$70:C71))</f>
        <v>2610</v>
      </c>
      <c r="E71" s="23">
        <f t="shared" si="12"/>
        <v>378</v>
      </c>
      <c r="F71" s="23">
        <f>IF(E71=0,0,SUM(E$70:E71))</f>
        <v>783</v>
      </c>
      <c r="G71" s="23">
        <f t="shared" si="13"/>
        <v>882</v>
      </c>
      <c r="H71" s="23">
        <f>IF(G71=0,0,SUM(G$70:G71))</f>
        <v>1827</v>
      </c>
      <c r="I71" s="23"/>
      <c r="J71" s="57">
        <f t="shared" si="14"/>
        <v>90</v>
      </c>
      <c r="K71" s="60">
        <f t="shared" si="15"/>
        <v>27</v>
      </c>
      <c r="L71" s="61"/>
      <c r="M71" s="60">
        <f t="shared" ref="M71:M84" si="16">-D71</f>
        <v>-2610</v>
      </c>
    </row>
    <row r="72" spans="1:15" x14ac:dyDescent="0.2">
      <c r="A72" s="24">
        <v>3</v>
      </c>
      <c r="B72" s="23">
        <f t="shared" si="10"/>
        <v>72000</v>
      </c>
      <c r="C72" s="23">
        <f t="shared" si="11"/>
        <v>1170</v>
      </c>
      <c r="D72" s="23">
        <f>IF(C72=0,0,SUM(C$70:C72))</f>
        <v>3780</v>
      </c>
      <c r="E72" s="23">
        <f t="shared" si="12"/>
        <v>351</v>
      </c>
      <c r="F72" s="23">
        <f>IF(E72=0,0,SUM(E$70:E72))</f>
        <v>1134</v>
      </c>
      <c r="G72" s="23">
        <f t="shared" si="13"/>
        <v>819</v>
      </c>
      <c r="H72" s="23">
        <f>IF(G72=0,0,SUM(G$70:G72))</f>
        <v>2646</v>
      </c>
      <c r="I72" s="23"/>
      <c r="J72" s="57">
        <f t="shared" si="14"/>
        <v>270</v>
      </c>
      <c r="K72" s="60">
        <f t="shared" si="15"/>
        <v>81</v>
      </c>
      <c r="L72" s="61"/>
      <c r="M72" s="60">
        <f t="shared" si="16"/>
        <v>-3780</v>
      </c>
    </row>
    <row r="73" spans="1:15" x14ac:dyDescent="0.2">
      <c r="A73" s="24">
        <v>4</v>
      </c>
      <c r="B73" s="23">
        <f t="shared" si="10"/>
        <v>66000</v>
      </c>
      <c r="C73" s="23">
        <f t="shared" si="11"/>
        <v>1080</v>
      </c>
      <c r="D73" s="23">
        <f>IF(C73=0,0,SUM(C$70:C73))</f>
        <v>4860</v>
      </c>
      <c r="E73" s="23">
        <f t="shared" si="12"/>
        <v>324</v>
      </c>
      <c r="F73" s="23">
        <f>IF(E73=0,0,SUM(E$70:E73))</f>
        <v>1458</v>
      </c>
      <c r="G73" s="23">
        <f t="shared" si="13"/>
        <v>756</v>
      </c>
      <c r="H73" s="23">
        <f>IF(G73=0,0,SUM(G$70:G73))</f>
        <v>3402</v>
      </c>
      <c r="I73" s="23"/>
      <c r="J73" s="57">
        <f t="shared" si="14"/>
        <v>540</v>
      </c>
      <c r="K73" s="60">
        <f t="shared" si="15"/>
        <v>162</v>
      </c>
      <c r="L73" s="61"/>
      <c r="M73" s="60">
        <f t="shared" si="16"/>
        <v>-4860</v>
      </c>
    </row>
    <row r="74" spans="1:15" x14ac:dyDescent="0.2">
      <c r="A74" s="24">
        <v>5</v>
      </c>
      <c r="B74" s="23">
        <f t="shared" si="10"/>
        <v>60000</v>
      </c>
      <c r="C74" s="23">
        <f t="shared" si="11"/>
        <v>990</v>
      </c>
      <c r="D74" s="23">
        <f>IF(C74=0,0,SUM(C$70:C74))</f>
        <v>5850</v>
      </c>
      <c r="E74" s="23">
        <f t="shared" si="12"/>
        <v>297</v>
      </c>
      <c r="F74" s="23">
        <f>IF(E74=0,0,SUM(E$70:E74))</f>
        <v>1755</v>
      </c>
      <c r="G74" s="23">
        <f t="shared" si="13"/>
        <v>693</v>
      </c>
      <c r="H74" s="23">
        <f>IF(G74=0,0,SUM(G$70:G74))</f>
        <v>4095</v>
      </c>
      <c r="I74" s="23"/>
      <c r="J74" s="57">
        <f t="shared" si="14"/>
        <v>900</v>
      </c>
      <c r="K74" s="60">
        <f t="shared" si="15"/>
        <v>270</v>
      </c>
      <c r="L74" s="61"/>
      <c r="M74" s="60">
        <f t="shared" si="16"/>
        <v>-5850</v>
      </c>
    </row>
    <row r="75" spans="1:15" x14ac:dyDescent="0.2">
      <c r="A75" s="24">
        <v>6</v>
      </c>
      <c r="B75" s="23">
        <f t="shared" si="10"/>
        <v>54000</v>
      </c>
      <c r="C75" s="23">
        <f t="shared" si="11"/>
        <v>900</v>
      </c>
      <c r="D75" s="23">
        <f>IF(C75=0,0,SUM(C$70:C75))</f>
        <v>6750</v>
      </c>
      <c r="E75" s="23">
        <f t="shared" si="12"/>
        <v>270</v>
      </c>
      <c r="F75" s="23">
        <f>IF(E75=0,0,SUM(E$70:E75))</f>
        <v>2025</v>
      </c>
      <c r="G75" s="23">
        <f t="shared" si="13"/>
        <v>630</v>
      </c>
      <c r="H75" s="23">
        <f>IF(G75=0,0,SUM(G$70:G75))</f>
        <v>4725</v>
      </c>
      <c r="I75" s="23"/>
      <c r="J75" s="57">
        <f t="shared" si="14"/>
        <v>1350</v>
      </c>
      <c r="K75" s="60">
        <f t="shared" si="15"/>
        <v>405</v>
      </c>
      <c r="L75" s="61"/>
      <c r="M75" s="60">
        <f t="shared" si="16"/>
        <v>-6750</v>
      </c>
    </row>
    <row r="76" spans="1:15" x14ac:dyDescent="0.2">
      <c r="A76" s="24">
        <v>7</v>
      </c>
      <c r="B76" s="23">
        <f t="shared" si="10"/>
        <v>48000</v>
      </c>
      <c r="C76" s="23">
        <f t="shared" si="11"/>
        <v>810</v>
      </c>
      <c r="D76" s="23">
        <f>IF(C76=0,0,SUM(C$70:C76))</f>
        <v>7560</v>
      </c>
      <c r="E76" s="23">
        <f t="shared" si="12"/>
        <v>243</v>
      </c>
      <c r="F76" s="23">
        <f>IF(E76=0,0,SUM(E$70:E76))</f>
        <v>2268</v>
      </c>
      <c r="G76" s="23">
        <f t="shared" si="13"/>
        <v>567</v>
      </c>
      <c r="H76" s="23">
        <f>IF(G76=0,0,SUM(G$70:G76))</f>
        <v>5292</v>
      </c>
      <c r="I76" s="23"/>
      <c r="J76" s="57">
        <f t="shared" si="14"/>
        <v>1890</v>
      </c>
      <c r="K76" s="60">
        <f t="shared" si="15"/>
        <v>567</v>
      </c>
      <c r="L76" s="61"/>
      <c r="M76" s="60">
        <f t="shared" si="16"/>
        <v>-7560</v>
      </c>
    </row>
    <row r="77" spans="1:15" x14ac:dyDescent="0.2">
      <c r="A77" s="24">
        <v>8</v>
      </c>
      <c r="B77" s="23">
        <f t="shared" si="10"/>
        <v>42000</v>
      </c>
      <c r="C77" s="23">
        <f t="shared" si="11"/>
        <v>720</v>
      </c>
      <c r="D77" s="23">
        <f>IF(C77=0,0,SUM(C$70:C77))</f>
        <v>8280</v>
      </c>
      <c r="E77" s="23">
        <f t="shared" si="12"/>
        <v>216</v>
      </c>
      <c r="F77" s="23">
        <f>IF(E77=0,0,SUM(E$70:E77))</f>
        <v>2484</v>
      </c>
      <c r="G77" s="23">
        <f t="shared" si="13"/>
        <v>504</v>
      </c>
      <c r="H77" s="23">
        <f>IF(G77=0,0,SUM(G$70:G77))</f>
        <v>5796</v>
      </c>
      <c r="I77" s="23"/>
      <c r="J77" s="57">
        <f t="shared" si="14"/>
        <v>2520</v>
      </c>
      <c r="K77" s="60">
        <f t="shared" si="15"/>
        <v>756</v>
      </c>
      <c r="L77" s="61"/>
      <c r="M77" s="60">
        <f t="shared" si="16"/>
        <v>-8280</v>
      </c>
    </row>
    <row r="78" spans="1:15" x14ac:dyDescent="0.2">
      <c r="A78" s="24">
        <v>9</v>
      </c>
      <c r="B78" s="23">
        <f t="shared" si="10"/>
        <v>36000</v>
      </c>
      <c r="C78" s="23">
        <f t="shared" si="11"/>
        <v>630</v>
      </c>
      <c r="D78" s="23">
        <f>IF(C78=0,0,SUM(C$70:C78))</f>
        <v>8910</v>
      </c>
      <c r="E78" s="23">
        <f t="shared" si="12"/>
        <v>189</v>
      </c>
      <c r="F78" s="23">
        <f>IF(E78=0,0,SUM(E$70:E78))</f>
        <v>2673</v>
      </c>
      <c r="G78" s="23">
        <f t="shared" si="13"/>
        <v>441</v>
      </c>
      <c r="H78" s="23">
        <f>IF(G78=0,0,SUM(G$70:G78))</f>
        <v>6237</v>
      </c>
      <c r="I78" s="23"/>
      <c r="J78" s="57">
        <f t="shared" si="14"/>
        <v>3240</v>
      </c>
      <c r="K78" s="60">
        <f t="shared" si="15"/>
        <v>972</v>
      </c>
      <c r="L78" s="61"/>
      <c r="M78" s="60">
        <f t="shared" si="16"/>
        <v>-8910</v>
      </c>
    </row>
    <row r="79" spans="1:15" x14ac:dyDescent="0.2">
      <c r="A79" s="24">
        <v>10</v>
      </c>
      <c r="B79" s="23">
        <f t="shared" si="10"/>
        <v>30000</v>
      </c>
      <c r="C79" s="23">
        <f t="shared" si="11"/>
        <v>540</v>
      </c>
      <c r="D79" s="23">
        <f>IF(C79=0,0,SUM(C$70:C79))</f>
        <v>9450</v>
      </c>
      <c r="E79" s="23">
        <f t="shared" si="12"/>
        <v>162</v>
      </c>
      <c r="F79" s="23">
        <f>IF(E79=0,0,SUM(E$70:E79))</f>
        <v>2835</v>
      </c>
      <c r="G79" s="23">
        <f t="shared" si="13"/>
        <v>378</v>
      </c>
      <c r="H79" s="23">
        <f>IF(G79=0,0,SUM(G$70:G79))</f>
        <v>6615</v>
      </c>
      <c r="I79" s="23"/>
      <c r="J79" s="57">
        <f t="shared" si="14"/>
        <v>4050</v>
      </c>
      <c r="K79" s="60">
        <f t="shared" si="15"/>
        <v>1215</v>
      </c>
      <c r="L79" s="61"/>
      <c r="M79" s="60">
        <f t="shared" si="16"/>
        <v>-9450</v>
      </c>
    </row>
    <row r="80" spans="1:15" x14ac:dyDescent="0.2">
      <c r="A80" s="24">
        <v>11</v>
      </c>
      <c r="B80" s="23">
        <f t="shared" si="10"/>
        <v>24000</v>
      </c>
      <c r="C80" s="23">
        <f t="shared" si="11"/>
        <v>450</v>
      </c>
      <c r="D80" s="23">
        <f>IF(C80=0,0,SUM(C$70:C80))</f>
        <v>9900</v>
      </c>
      <c r="E80" s="23">
        <f t="shared" si="12"/>
        <v>135</v>
      </c>
      <c r="F80" s="23">
        <f>IF(E80=0,0,SUM(E$70:E80))</f>
        <v>2970</v>
      </c>
      <c r="G80" s="23">
        <f t="shared" si="13"/>
        <v>315</v>
      </c>
      <c r="H80" s="23">
        <f>IF(G80=0,0,SUM(G$70:G80))</f>
        <v>6930</v>
      </c>
      <c r="I80" s="23"/>
      <c r="J80" s="57">
        <f t="shared" si="14"/>
        <v>4950</v>
      </c>
      <c r="K80" s="60">
        <f t="shared" si="15"/>
        <v>1485</v>
      </c>
      <c r="L80" s="61"/>
      <c r="M80" s="60">
        <f t="shared" si="16"/>
        <v>-9900</v>
      </c>
    </row>
    <row r="81" spans="1:15" x14ac:dyDescent="0.2">
      <c r="A81" s="24">
        <v>12</v>
      </c>
      <c r="B81" s="23">
        <f t="shared" si="10"/>
        <v>18000</v>
      </c>
      <c r="C81" s="23">
        <f t="shared" si="11"/>
        <v>360</v>
      </c>
      <c r="D81" s="23">
        <f>IF(C81=0,0,SUM(C$70:C81))</f>
        <v>10260</v>
      </c>
      <c r="E81" s="23">
        <f t="shared" si="12"/>
        <v>108</v>
      </c>
      <c r="F81" s="23">
        <f>IF(E81=0,0,SUM(E$70:E81))</f>
        <v>3078</v>
      </c>
      <c r="G81" s="23">
        <f t="shared" si="13"/>
        <v>252</v>
      </c>
      <c r="H81" s="23">
        <f>IF(G81=0,0,SUM(G$70:G81))</f>
        <v>7182</v>
      </c>
      <c r="I81" s="23"/>
      <c r="J81" s="57">
        <f t="shared" si="14"/>
        <v>5940</v>
      </c>
      <c r="K81" s="60">
        <f t="shared" si="15"/>
        <v>1782</v>
      </c>
      <c r="L81" s="61"/>
      <c r="M81" s="60">
        <f t="shared" si="16"/>
        <v>-10260</v>
      </c>
    </row>
    <row r="82" spans="1:15" x14ac:dyDescent="0.2">
      <c r="A82" s="24">
        <v>13</v>
      </c>
      <c r="B82" s="23">
        <f t="shared" si="10"/>
        <v>12000</v>
      </c>
      <c r="C82" s="23">
        <f t="shared" si="11"/>
        <v>270</v>
      </c>
      <c r="D82" s="23">
        <f>IF(C82=0,0,SUM(C$70:C82))</f>
        <v>10530</v>
      </c>
      <c r="E82" s="23">
        <f t="shared" si="12"/>
        <v>81</v>
      </c>
      <c r="F82" s="23">
        <f>IF(E82=0,0,SUM(E$70:E82))</f>
        <v>3159</v>
      </c>
      <c r="G82" s="23">
        <f t="shared" si="13"/>
        <v>189</v>
      </c>
      <c r="H82" s="23">
        <f>IF(G82=0,0,SUM(G$70:G82))</f>
        <v>7371</v>
      </c>
      <c r="I82" s="23"/>
      <c r="J82" s="57">
        <f t="shared" si="14"/>
        <v>7020</v>
      </c>
      <c r="K82" s="60">
        <f t="shared" si="15"/>
        <v>2106</v>
      </c>
      <c r="L82" s="61"/>
      <c r="M82" s="60">
        <f t="shared" si="16"/>
        <v>-10530</v>
      </c>
    </row>
    <row r="83" spans="1:15" x14ac:dyDescent="0.2">
      <c r="A83" s="24">
        <v>14</v>
      </c>
      <c r="B83" s="23">
        <f t="shared" si="10"/>
        <v>6000</v>
      </c>
      <c r="C83" s="23">
        <f t="shared" si="11"/>
        <v>180</v>
      </c>
      <c r="D83" s="23">
        <f>IF(C83=0,0,SUM(C$70:C83))</f>
        <v>10710</v>
      </c>
      <c r="E83" s="23">
        <f t="shared" si="12"/>
        <v>54</v>
      </c>
      <c r="F83" s="23">
        <f>IF(E83=0,0,SUM(E$70:E83))</f>
        <v>3213</v>
      </c>
      <c r="G83" s="23">
        <f t="shared" si="13"/>
        <v>126</v>
      </c>
      <c r="H83" s="23">
        <f>IF(G83=0,0,SUM(G$70:G83))</f>
        <v>7497</v>
      </c>
      <c r="I83" s="23"/>
      <c r="J83" s="57">
        <f t="shared" si="14"/>
        <v>8190</v>
      </c>
      <c r="K83" s="60">
        <f t="shared" si="15"/>
        <v>2457</v>
      </c>
      <c r="L83" s="61"/>
      <c r="M83" s="60">
        <f t="shared" si="16"/>
        <v>-10710</v>
      </c>
    </row>
    <row r="84" spans="1:15" x14ac:dyDescent="0.2">
      <c r="A84" s="24">
        <v>15</v>
      </c>
      <c r="B84" s="23">
        <f t="shared" si="10"/>
        <v>0</v>
      </c>
      <c r="C84" s="23">
        <f t="shared" si="11"/>
        <v>90</v>
      </c>
      <c r="D84" s="23">
        <f>IF(C84=0,0,SUM(C$70:C84))</f>
        <v>10800</v>
      </c>
      <c r="E84" s="23">
        <f t="shared" si="12"/>
        <v>27</v>
      </c>
      <c r="F84" s="23">
        <f>IF(E84=0,0,SUM(E$70:E84))</f>
        <v>3240</v>
      </c>
      <c r="G84" s="23">
        <f t="shared" si="13"/>
        <v>63</v>
      </c>
      <c r="H84" s="23">
        <f>IF(G84=0,0,SUM(G$70:G84))</f>
        <v>7560</v>
      </c>
      <c r="I84" s="23"/>
      <c r="J84" s="57">
        <f t="shared" si="14"/>
        <v>9450</v>
      </c>
      <c r="K84" s="60">
        <f t="shared" si="15"/>
        <v>2835</v>
      </c>
      <c r="L84" s="61"/>
      <c r="M84" s="60">
        <f t="shared" si="16"/>
        <v>-10800</v>
      </c>
    </row>
    <row r="85" spans="1:15" x14ac:dyDescent="0.2">
      <c r="C85" s="23"/>
      <c r="D85" s="23"/>
      <c r="E85" s="23"/>
      <c r="F85" s="23"/>
      <c r="G85" s="23"/>
      <c r="H85" s="23"/>
      <c r="I85" s="57"/>
      <c r="J85" s="62"/>
      <c r="K85" s="62"/>
      <c r="L85" s="62"/>
      <c r="M85" s="62"/>
    </row>
    <row r="86" spans="1:15" x14ac:dyDescent="0.2">
      <c r="C86" s="23"/>
      <c r="D86" s="23"/>
      <c r="E86" s="23"/>
      <c r="F86" s="23"/>
      <c r="G86" s="23"/>
      <c r="H86" s="23"/>
      <c r="I86" s="70"/>
      <c r="J86" s="62"/>
      <c r="K86" s="62"/>
      <c r="L86" s="62"/>
      <c r="M86" s="62"/>
    </row>
    <row r="89" spans="1:15" x14ac:dyDescent="0.2">
      <c r="B89" s="187" t="s">
        <v>32</v>
      </c>
      <c r="C89" s="187"/>
      <c r="D89" s="187"/>
      <c r="E89" s="187"/>
      <c r="F89" s="187"/>
      <c r="G89" s="187"/>
      <c r="H89" s="187"/>
      <c r="I89" s="53"/>
      <c r="J89" s="52" t="s">
        <v>95</v>
      </c>
      <c r="K89" s="52" t="s">
        <v>97</v>
      </c>
      <c r="L89" s="52" t="s">
        <v>38</v>
      </c>
      <c r="M89" s="67" t="s">
        <v>101</v>
      </c>
    </row>
    <row r="90" spans="1:15" x14ac:dyDescent="0.2">
      <c r="B90" s="50"/>
      <c r="C90" s="50"/>
      <c r="D90" s="50"/>
      <c r="E90" s="50"/>
      <c r="F90" s="50"/>
      <c r="G90" s="50"/>
      <c r="H90" s="50"/>
      <c r="I90" s="53"/>
      <c r="J90" s="46" t="s">
        <v>96</v>
      </c>
      <c r="K90" s="46" t="s">
        <v>96</v>
      </c>
      <c r="L90" s="46" t="s">
        <v>98</v>
      </c>
      <c r="M90" s="67" t="s">
        <v>102</v>
      </c>
    </row>
    <row r="91" spans="1:15" x14ac:dyDescent="0.2">
      <c r="B91" s="46" t="s">
        <v>10</v>
      </c>
      <c r="C91" s="46" t="s">
        <v>29</v>
      </c>
      <c r="D91" s="46" t="s">
        <v>29</v>
      </c>
      <c r="E91" s="46" t="s">
        <v>18</v>
      </c>
      <c r="F91" s="46" t="s">
        <v>18</v>
      </c>
      <c r="G91" s="46" t="s">
        <v>33</v>
      </c>
      <c r="H91" s="46" t="s">
        <v>33</v>
      </c>
      <c r="I91" s="54"/>
      <c r="J91" s="46" t="s">
        <v>1</v>
      </c>
      <c r="K91" s="46" t="s">
        <v>1</v>
      </c>
      <c r="L91" s="46" t="s">
        <v>99</v>
      </c>
      <c r="M91" s="67"/>
    </row>
    <row r="92" spans="1:15" x14ac:dyDescent="0.2">
      <c r="B92" s="46" t="s">
        <v>28</v>
      </c>
      <c r="C92" s="46" t="s">
        <v>0</v>
      </c>
      <c r="D92" s="46" t="s">
        <v>14</v>
      </c>
      <c r="E92" s="46" t="s">
        <v>2</v>
      </c>
      <c r="F92" s="46" t="s">
        <v>47</v>
      </c>
      <c r="G92" s="46" t="s">
        <v>0</v>
      </c>
      <c r="H92" s="46" t="s">
        <v>14</v>
      </c>
      <c r="I92" s="54"/>
      <c r="J92" s="46"/>
      <c r="K92" s="46"/>
      <c r="L92" s="46"/>
      <c r="M92" s="67"/>
    </row>
    <row r="93" spans="1:15" x14ac:dyDescent="0.2">
      <c r="B93" s="28"/>
      <c r="C93" s="28"/>
      <c r="D93" s="28"/>
      <c r="I93" s="55"/>
      <c r="J93" s="55"/>
      <c r="K93" s="55"/>
      <c r="L93" s="55"/>
      <c r="M93" s="68"/>
    </row>
    <row r="94" spans="1:15" s="59" customFormat="1" x14ac:dyDescent="0.2">
      <c r="A94" s="56">
        <v>0</v>
      </c>
      <c r="B94" s="47">
        <f>B$5</f>
        <v>90000</v>
      </c>
      <c r="C94" s="56"/>
      <c r="D94" s="56"/>
      <c r="E94" s="56"/>
      <c r="F94" s="56"/>
      <c r="G94" s="56"/>
      <c r="H94" s="56"/>
      <c r="I94" s="57"/>
      <c r="J94" s="58"/>
      <c r="K94" s="58"/>
      <c r="L94" s="58"/>
      <c r="M94" s="68"/>
      <c r="O94" s="128"/>
    </row>
    <row r="95" spans="1:15" x14ac:dyDescent="0.2">
      <c r="A95" s="24">
        <v>1</v>
      </c>
      <c r="B95" s="47">
        <f>IF(A95&gt;(B$6-1),0,B$5)</f>
        <v>90000</v>
      </c>
      <c r="C95" s="23">
        <f t="shared" ref="C95:C109" si="17">B$14*B94</f>
        <v>1350</v>
      </c>
      <c r="D95" s="23">
        <f>SUM(C$95:C95)</f>
        <v>1350</v>
      </c>
      <c r="E95" s="23">
        <f t="shared" ref="E95:E109" si="18">B$17*C95</f>
        <v>405</v>
      </c>
      <c r="F95" s="23">
        <f>SUM(E$95:E95)</f>
        <v>405</v>
      </c>
      <c r="G95" s="23">
        <f t="shared" ref="G95:G109" si="19">C95-E95</f>
        <v>945</v>
      </c>
      <c r="H95" s="23">
        <f>SUM(G$95:G95)</f>
        <v>945</v>
      </c>
      <c r="I95" s="57"/>
      <c r="J95" s="62">
        <f t="shared" ref="J95:J109" si="20">E45-J70</f>
        <v>0</v>
      </c>
      <c r="K95" s="62">
        <f t="shared" ref="K95:K109" si="21">K45+K70</f>
        <v>1440</v>
      </c>
      <c r="L95" s="66">
        <f>J95+K95</f>
        <v>1440</v>
      </c>
      <c r="M95" s="69"/>
    </row>
    <row r="96" spans="1:15" x14ac:dyDescent="0.2">
      <c r="A96" s="24">
        <v>2</v>
      </c>
      <c r="B96" s="47">
        <f t="shared" ref="B96:B109" si="22">IF(A96&gt;(B$6-1),0,B$5)</f>
        <v>90000</v>
      </c>
      <c r="C96" s="23">
        <f t="shared" si="17"/>
        <v>1350</v>
      </c>
      <c r="D96" s="23">
        <f>IF(C96=0,0,SUM(C$95:C96))</f>
        <v>2700</v>
      </c>
      <c r="E96" s="23">
        <f t="shared" si="18"/>
        <v>405</v>
      </c>
      <c r="F96" s="23">
        <f>IF(E96=0,0,SUM(E$95:E96))</f>
        <v>810</v>
      </c>
      <c r="G96" s="23">
        <f t="shared" si="19"/>
        <v>945</v>
      </c>
      <c r="H96" s="23">
        <f>IF(G96=0,0,SUM(G$95:G96))</f>
        <v>1890</v>
      </c>
      <c r="I96" s="57"/>
      <c r="J96" s="62">
        <f t="shared" si="20"/>
        <v>-81</v>
      </c>
      <c r="K96" s="62">
        <f t="shared" si="21"/>
        <v>2906.4599999999778</v>
      </c>
      <c r="L96" s="66">
        <f t="shared" ref="L96:L109" si="23">J96+K96</f>
        <v>2825.4599999999778</v>
      </c>
      <c r="M96" s="69">
        <f>L96-L95</f>
        <v>1385.4599999999778</v>
      </c>
    </row>
    <row r="97" spans="1:13" x14ac:dyDescent="0.2">
      <c r="A97" s="24">
        <v>3</v>
      </c>
      <c r="B97" s="47">
        <f t="shared" si="22"/>
        <v>90000</v>
      </c>
      <c r="C97" s="23">
        <f t="shared" si="17"/>
        <v>1350</v>
      </c>
      <c r="D97" s="23">
        <f>IF(C97=0,0,SUM(C$95:C97))</f>
        <v>4050</v>
      </c>
      <c r="E97" s="23">
        <f t="shared" si="18"/>
        <v>405</v>
      </c>
      <c r="F97" s="23">
        <f>IF(E97=0,0,SUM(E$95:E97))</f>
        <v>1215</v>
      </c>
      <c r="G97" s="23">
        <f t="shared" si="19"/>
        <v>945</v>
      </c>
      <c r="H97" s="23">
        <f>IF(G97=0,0,SUM(G$95:G97))</f>
        <v>2835</v>
      </c>
      <c r="I97" s="57"/>
      <c r="J97" s="62">
        <f t="shared" si="20"/>
        <v>-242.98649999999944</v>
      </c>
      <c r="K97" s="62">
        <f t="shared" si="21"/>
        <v>4399.3791899999733</v>
      </c>
      <c r="L97" s="66">
        <f t="shared" si="23"/>
        <v>4156.3926899999742</v>
      </c>
      <c r="M97" s="69">
        <f t="shared" ref="M97:M108" si="24">L97-L96</f>
        <v>1330.9326899999965</v>
      </c>
    </row>
    <row r="98" spans="1:13" x14ac:dyDescent="0.2">
      <c r="A98" s="24">
        <v>4</v>
      </c>
      <c r="B98" s="47">
        <f t="shared" si="22"/>
        <v>90000</v>
      </c>
      <c r="C98" s="23">
        <f t="shared" si="17"/>
        <v>1350</v>
      </c>
      <c r="D98" s="23">
        <f>IF(C98=0,0,SUM(C$95:C98))</f>
        <v>5400</v>
      </c>
      <c r="E98" s="23">
        <f t="shared" si="18"/>
        <v>405</v>
      </c>
      <c r="F98" s="23">
        <f>IF(E98=0,0,SUM(E$95:E98))</f>
        <v>1620</v>
      </c>
      <c r="G98" s="23">
        <f t="shared" si="19"/>
        <v>945</v>
      </c>
      <c r="H98" s="23">
        <f>IF(G98=0,0,SUM(G$95:G98))</f>
        <v>3780</v>
      </c>
      <c r="I98" s="57"/>
      <c r="J98" s="62">
        <f t="shared" si="20"/>
        <v>-485.94597974999874</v>
      </c>
      <c r="K98" s="62">
        <f t="shared" si="21"/>
        <v>5918.7567587849444</v>
      </c>
      <c r="L98" s="66">
        <f t="shared" si="23"/>
        <v>5432.8107790349459</v>
      </c>
      <c r="M98" s="69">
        <f t="shared" si="24"/>
        <v>1276.4180890349717</v>
      </c>
    </row>
    <row r="99" spans="1:13" x14ac:dyDescent="0.2">
      <c r="A99" s="24">
        <v>5</v>
      </c>
      <c r="B99" s="47">
        <f t="shared" si="22"/>
        <v>90000</v>
      </c>
      <c r="C99" s="23">
        <f t="shared" si="17"/>
        <v>1350</v>
      </c>
      <c r="D99" s="23">
        <f>IF(C99=0,0,SUM(C$95:C99))</f>
        <v>6750</v>
      </c>
      <c r="E99" s="23">
        <f t="shared" si="18"/>
        <v>405</v>
      </c>
      <c r="F99" s="23">
        <f>IF(E99=0,0,SUM(E$95:E99))</f>
        <v>2025</v>
      </c>
      <c r="G99" s="23">
        <f t="shared" si="19"/>
        <v>945</v>
      </c>
      <c r="H99" s="23">
        <f>IF(G99=0,0,SUM(G$95:G99))</f>
        <v>4725</v>
      </c>
      <c r="I99" s="57"/>
      <c r="J99" s="62">
        <f t="shared" si="20"/>
        <v>-809.86489871962237</v>
      </c>
      <c r="K99" s="62">
        <f t="shared" si="21"/>
        <v>7464.5918939231151</v>
      </c>
      <c r="L99" s="66">
        <f t="shared" si="23"/>
        <v>6654.7269952034931</v>
      </c>
      <c r="M99" s="69">
        <f t="shared" si="24"/>
        <v>1221.9162161685472</v>
      </c>
    </row>
    <row r="100" spans="1:13" x14ac:dyDescent="0.2">
      <c r="A100" s="24">
        <v>6</v>
      </c>
      <c r="B100" s="47">
        <f t="shared" si="22"/>
        <v>90000</v>
      </c>
      <c r="C100" s="23">
        <f t="shared" si="17"/>
        <v>1350</v>
      </c>
      <c r="D100" s="23">
        <f>IF(C100=0,0,SUM(C$95:C100))</f>
        <v>8100</v>
      </c>
      <c r="E100" s="23">
        <f t="shared" si="18"/>
        <v>405</v>
      </c>
      <c r="F100" s="23">
        <f>IF(E100=0,0,SUM(E$95:E100))</f>
        <v>2430</v>
      </c>
      <c r="G100" s="23">
        <f t="shared" si="19"/>
        <v>945</v>
      </c>
      <c r="H100" s="23">
        <f>IF(G100=0,0,SUM(G$95:G100))</f>
        <v>5670</v>
      </c>
      <c r="I100" s="57"/>
      <c r="J100" s="62">
        <f t="shared" si="20"/>
        <v>-1214.7296960677002</v>
      </c>
      <c r="K100" s="62">
        <f t="shared" si="21"/>
        <v>9036.8837817640069</v>
      </c>
      <c r="L100" s="66">
        <f t="shared" si="23"/>
        <v>7822.1540856963065</v>
      </c>
      <c r="M100" s="69">
        <f t="shared" si="24"/>
        <v>1167.4270904928135</v>
      </c>
    </row>
    <row r="101" spans="1:13" x14ac:dyDescent="0.2">
      <c r="A101" s="24">
        <v>7</v>
      </c>
      <c r="B101" s="47">
        <f t="shared" si="22"/>
        <v>90000</v>
      </c>
      <c r="C101" s="23">
        <f t="shared" si="17"/>
        <v>1350</v>
      </c>
      <c r="D101" s="23">
        <f>IF(C101=0,0,SUM(C$95:C101))</f>
        <v>9450</v>
      </c>
      <c r="E101" s="23">
        <f t="shared" si="18"/>
        <v>405</v>
      </c>
      <c r="F101" s="23">
        <f>IF(E101=0,0,SUM(E$95:E101))</f>
        <v>2835</v>
      </c>
      <c r="G101" s="23">
        <f t="shared" si="19"/>
        <v>945</v>
      </c>
      <c r="H101" s="23">
        <f>IF(G101=0,0,SUM(G$95:G101))</f>
        <v>6615</v>
      </c>
      <c r="I101" s="57"/>
      <c r="J101" s="62">
        <f t="shared" si="20"/>
        <v>-1700.5267906118004</v>
      </c>
      <c r="K101" s="62">
        <f t="shared" si="21"/>
        <v>10635.63160743662</v>
      </c>
      <c r="L101" s="66">
        <f t="shared" si="23"/>
        <v>8935.1048168248199</v>
      </c>
      <c r="M101" s="69">
        <f t="shared" si="24"/>
        <v>1112.9507311285133</v>
      </c>
    </row>
    <row r="102" spans="1:13" x14ac:dyDescent="0.2">
      <c r="A102" s="24">
        <v>8</v>
      </c>
      <c r="B102" s="47">
        <f t="shared" si="22"/>
        <v>90000</v>
      </c>
      <c r="C102" s="23">
        <f t="shared" si="17"/>
        <v>1350</v>
      </c>
      <c r="D102" s="23">
        <f>IF(C102=0,0,SUM(C$95:C102))</f>
        <v>10800</v>
      </c>
      <c r="E102" s="23">
        <f t="shared" si="18"/>
        <v>405</v>
      </c>
      <c r="F102" s="23">
        <f>IF(E102=0,0,SUM(E$95:E102))</f>
        <v>3240</v>
      </c>
      <c r="G102" s="23">
        <f t="shared" si="19"/>
        <v>945</v>
      </c>
      <c r="H102" s="23">
        <f>IF(G102=0,0,SUM(G$95:G102))</f>
        <v>7560</v>
      </c>
      <c r="I102" s="57"/>
      <c r="J102" s="62">
        <f t="shared" si="20"/>
        <v>-2267.2425807977161</v>
      </c>
      <c r="K102" s="62">
        <f t="shared" si="21"/>
        <v>12260.834554847737</v>
      </c>
      <c r="L102" s="66">
        <f t="shared" si="23"/>
        <v>9993.5919740500212</v>
      </c>
      <c r="M102" s="69">
        <f t="shared" si="24"/>
        <v>1058.4871572252014</v>
      </c>
    </row>
    <row r="103" spans="1:13" x14ac:dyDescent="0.2">
      <c r="A103" s="24">
        <v>9</v>
      </c>
      <c r="B103" s="47">
        <f t="shared" si="22"/>
        <v>90000</v>
      </c>
      <c r="C103" s="23">
        <f t="shared" si="17"/>
        <v>1350</v>
      </c>
      <c r="D103" s="23">
        <f>IF(C103=0,0,SUM(C$95:C103))</f>
        <v>12150</v>
      </c>
      <c r="E103" s="23">
        <f t="shared" si="18"/>
        <v>405</v>
      </c>
      <c r="F103" s="23">
        <f>IF(E103=0,0,SUM(E$95:E103))</f>
        <v>3645</v>
      </c>
      <c r="G103" s="23">
        <f t="shared" si="19"/>
        <v>945</v>
      </c>
      <c r="H103" s="23">
        <f>IF(G103=0,0,SUM(G$95:G103))</f>
        <v>8505</v>
      </c>
      <c r="I103" s="57"/>
      <c r="J103" s="62">
        <f t="shared" si="20"/>
        <v>-2914.8634446689093</v>
      </c>
      <c r="K103" s="62">
        <f t="shared" si="21"/>
        <v>13912.491806679998</v>
      </c>
      <c r="L103" s="66">
        <f t="shared" si="23"/>
        <v>10997.628362011088</v>
      </c>
      <c r="M103" s="69">
        <f t="shared" si="24"/>
        <v>1004.0363879610668</v>
      </c>
    </row>
    <row r="104" spans="1:13" x14ac:dyDescent="0.2">
      <c r="A104" s="24">
        <v>10</v>
      </c>
      <c r="B104" s="47">
        <f t="shared" si="22"/>
        <v>90000</v>
      </c>
      <c r="C104" s="23">
        <f t="shared" si="17"/>
        <v>1350</v>
      </c>
      <c r="D104" s="23">
        <f>IF(C104=0,0,SUM(C$95:C104))</f>
        <v>13500</v>
      </c>
      <c r="E104" s="23">
        <f t="shared" si="18"/>
        <v>405</v>
      </c>
      <c r="F104" s="23">
        <f>IF(E104=0,0,SUM(E$95:E104))</f>
        <v>4050</v>
      </c>
      <c r="G104" s="23">
        <f t="shared" si="19"/>
        <v>945</v>
      </c>
      <c r="H104" s="23">
        <f>IF(G104=0,0,SUM(G$95:G104))</f>
        <v>9450</v>
      </c>
      <c r="I104" s="57"/>
      <c r="J104" s="62">
        <f t="shared" si="20"/>
        <v>-3643.3757398359094</v>
      </c>
      <c r="K104" s="62">
        <f t="shared" si="21"/>
        <v>15590.60254438998</v>
      </c>
      <c r="L104" s="66">
        <f t="shared" si="23"/>
        <v>11947.22680455407</v>
      </c>
      <c r="M104" s="69">
        <f t="shared" si="24"/>
        <v>949.5984425429815</v>
      </c>
    </row>
    <row r="105" spans="1:13" x14ac:dyDescent="0.2">
      <c r="A105" s="24">
        <v>11</v>
      </c>
      <c r="B105" s="47">
        <f t="shared" si="22"/>
        <v>90000</v>
      </c>
      <c r="C105" s="23">
        <f t="shared" si="17"/>
        <v>1350</v>
      </c>
      <c r="D105" s="23">
        <f>IF(C105=0,0,SUM(C$95:C105))</f>
        <v>14850</v>
      </c>
      <c r="E105" s="23">
        <f t="shared" si="18"/>
        <v>405</v>
      </c>
      <c r="F105" s="23">
        <f>IF(E105=0,0,SUM(E$95:E105))</f>
        <v>4455</v>
      </c>
      <c r="G105" s="23">
        <f t="shared" si="19"/>
        <v>945</v>
      </c>
      <c r="H105" s="23">
        <f>IF(G105=0,0,SUM(G$95:G105))</f>
        <v>10395</v>
      </c>
      <c r="I105" s="57"/>
      <c r="J105" s="62">
        <f t="shared" si="20"/>
        <v>-4452.765803445659</v>
      </c>
      <c r="K105" s="62">
        <f t="shared" si="21"/>
        <v>17295.16594820661</v>
      </c>
      <c r="L105" s="66">
        <f t="shared" si="23"/>
        <v>12842.400144760952</v>
      </c>
      <c r="M105" s="69">
        <f t="shared" si="24"/>
        <v>895.17334020688213</v>
      </c>
    </row>
    <row r="106" spans="1:13" x14ac:dyDescent="0.2">
      <c r="A106" s="24">
        <v>12</v>
      </c>
      <c r="B106" s="47">
        <f t="shared" si="22"/>
        <v>90000</v>
      </c>
      <c r="C106" s="23">
        <f t="shared" si="17"/>
        <v>1350</v>
      </c>
      <c r="D106" s="23">
        <f>IF(C106=0,0,SUM(C$95:C106))</f>
        <v>16200</v>
      </c>
      <c r="E106" s="23">
        <f t="shared" si="18"/>
        <v>405</v>
      </c>
      <c r="F106" s="23">
        <f>IF(E106=0,0,SUM(E$95:E106))</f>
        <v>4860</v>
      </c>
      <c r="G106" s="23">
        <f t="shared" si="19"/>
        <v>945</v>
      </c>
      <c r="H106" s="23">
        <f>IF(G106=0,0,SUM(G$95:G106))</f>
        <v>11340</v>
      </c>
      <c r="I106" s="57"/>
      <c r="J106" s="62">
        <f t="shared" si="20"/>
        <v>-5343.0199521508239</v>
      </c>
      <c r="K106" s="62">
        <f t="shared" si="21"/>
        <v>19026.181197128855</v>
      </c>
      <c r="L106" s="66">
        <f t="shared" si="23"/>
        <v>13683.161244978031</v>
      </c>
      <c r="M106" s="69">
        <f t="shared" si="24"/>
        <v>840.76110021707973</v>
      </c>
    </row>
    <row r="107" spans="1:13" x14ac:dyDescent="0.2">
      <c r="A107" s="24">
        <v>13</v>
      </c>
      <c r="B107" s="47">
        <f t="shared" si="22"/>
        <v>90000</v>
      </c>
      <c r="C107" s="23">
        <f t="shared" si="17"/>
        <v>1350</v>
      </c>
      <c r="D107" s="23">
        <f>IF(C107=0,0,SUM(C$95:C107))</f>
        <v>17550</v>
      </c>
      <c r="E107" s="23">
        <f t="shared" si="18"/>
        <v>405</v>
      </c>
      <c r="F107" s="23">
        <f>IF(E107=0,0,SUM(E$95:E107))</f>
        <v>5265</v>
      </c>
      <c r="G107" s="23">
        <f t="shared" si="19"/>
        <v>945</v>
      </c>
      <c r="H107" s="23">
        <f>IF(G107=0,0,SUM(G$95:G107))</f>
        <v>12285</v>
      </c>
      <c r="I107" s="57"/>
      <c r="J107" s="62">
        <f t="shared" si="20"/>
        <v>-6314.1244820790453</v>
      </c>
      <c r="K107" s="62">
        <f t="shared" si="21"/>
        <v>20783.647468924566</v>
      </c>
      <c r="L107" s="66">
        <f t="shared" si="23"/>
        <v>14469.522986845521</v>
      </c>
      <c r="M107" s="69">
        <f t="shared" si="24"/>
        <v>786.3617418674894</v>
      </c>
    </row>
    <row r="108" spans="1:13" x14ac:dyDescent="0.2">
      <c r="A108" s="24">
        <v>14</v>
      </c>
      <c r="B108" s="47">
        <f t="shared" si="22"/>
        <v>90000</v>
      </c>
      <c r="C108" s="23">
        <f t="shared" si="17"/>
        <v>1350</v>
      </c>
      <c r="D108" s="23">
        <f>IF(C108=0,0,SUM(C$95:C108))</f>
        <v>18900</v>
      </c>
      <c r="E108" s="23">
        <f t="shared" si="18"/>
        <v>405</v>
      </c>
      <c r="F108" s="23">
        <f>IF(E108=0,0,SUM(E$95:E108))</f>
        <v>5670</v>
      </c>
      <c r="G108" s="23">
        <f t="shared" si="19"/>
        <v>945</v>
      </c>
      <c r="H108" s="23">
        <f>IF(G108=0,0,SUM(G$95:G108))</f>
        <v>13230</v>
      </c>
      <c r="I108" s="57"/>
      <c r="J108" s="62">
        <f t="shared" si="20"/>
        <v>-7366.06566880216</v>
      </c>
      <c r="K108" s="62">
        <f t="shared" si="21"/>
        <v>22567.563940127922</v>
      </c>
      <c r="L108" s="66">
        <f t="shared" si="23"/>
        <v>15201.498271325763</v>
      </c>
      <c r="M108" s="69">
        <f t="shared" si="24"/>
        <v>731.97528448024241</v>
      </c>
    </row>
    <row r="109" spans="1:13" x14ac:dyDescent="0.2">
      <c r="A109" s="24">
        <v>15</v>
      </c>
      <c r="B109" s="47">
        <f t="shared" si="22"/>
        <v>0</v>
      </c>
      <c r="C109" s="23">
        <f t="shared" si="17"/>
        <v>1350</v>
      </c>
      <c r="D109" s="23">
        <f>IF(C109=0,0,SUM(C$95:C109))</f>
        <v>20250</v>
      </c>
      <c r="E109" s="23">
        <f t="shared" si="18"/>
        <v>405</v>
      </c>
      <c r="F109" s="23">
        <f>IF(E109=0,0,SUM(E$95:E109))</f>
        <v>6075</v>
      </c>
      <c r="G109" s="23">
        <f t="shared" si="19"/>
        <v>945</v>
      </c>
      <c r="H109" s="23">
        <f>IF(G109=0,0,SUM(G$95:G109))</f>
        <v>14175</v>
      </c>
      <c r="I109" s="57"/>
      <c r="J109" s="62">
        <f t="shared" si="20"/>
        <v>-8498.8297673053585</v>
      </c>
      <c r="K109" s="62">
        <f t="shared" si="21"/>
        <v>24377.92978603813</v>
      </c>
      <c r="L109" s="66">
        <f t="shared" si="23"/>
        <v>15879.100018732772</v>
      </c>
      <c r="M109" s="69">
        <f>L109-L108</f>
        <v>677.60174740700859</v>
      </c>
    </row>
    <row r="111" spans="1:13" x14ac:dyDescent="0.2">
      <c r="I111" s="70"/>
    </row>
    <row r="113" spans="1:24" x14ac:dyDescent="0.2">
      <c r="B113" s="71" t="s">
        <v>157</v>
      </c>
    </row>
    <row r="114" spans="1:24" ht="20.85" customHeight="1" x14ac:dyDescent="0.2">
      <c r="B114" s="71"/>
      <c r="O114" s="175" t="s">
        <v>164</v>
      </c>
      <c r="P114" s="176"/>
      <c r="Q114" s="176"/>
      <c r="R114" s="176"/>
      <c r="S114" s="176"/>
      <c r="T114" s="176"/>
      <c r="U114" s="176"/>
      <c r="V114" s="176"/>
      <c r="W114" s="176"/>
      <c r="X114" s="176"/>
    </row>
    <row r="115" spans="1:24" s="137" customFormat="1" ht="20.85" customHeight="1" x14ac:dyDescent="0.2">
      <c r="A115" s="135"/>
      <c r="B115" s="136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O115" s="173" t="s">
        <v>161</v>
      </c>
      <c r="P115" s="174"/>
      <c r="Q115" s="174"/>
      <c r="R115" s="174"/>
      <c r="S115" s="174"/>
      <c r="T115" s="174"/>
      <c r="U115" s="174"/>
      <c r="V115" s="174"/>
      <c r="W115" s="174"/>
      <c r="X115" s="174"/>
    </row>
    <row r="116" spans="1:24" ht="14.1" customHeight="1" x14ac:dyDescent="0.2">
      <c r="B116" s="170" t="s">
        <v>117</v>
      </c>
      <c r="C116" s="171"/>
      <c r="D116" s="171"/>
      <c r="E116" s="171"/>
      <c r="F116" s="186" t="s">
        <v>116</v>
      </c>
      <c r="G116" s="186"/>
      <c r="H116" s="186"/>
      <c r="I116" s="186"/>
      <c r="J116" s="186"/>
      <c r="O116" s="130" t="s">
        <v>0</v>
      </c>
      <c r="P116" s="170" t="s">
        <v>162</v>
      </c>
      <c r="Q116" s="171"/>
      <c r="R116" s="171"/>
      <c r="S116" s="171"/>
      <c r="T116" s="172" t="s">
        <v>163</v>
      </c>
      <c r="U116" s="172"/>
      <c r="V116" s="172"/>
      <c r="W116" s="172"/>
      <c r="X116" s="172"/>
    </row>
    <row r="117" spans="1:24" ht="14.1" customHeight="1" x14ac:dyDescent="0.2">
      <c r="B117" s="121" t="s">
        <v>104</v>
      </c>
      <c r="C117" s="122" t="s">
        <v>35</v>
      </c>
      <c r="D117" s="122" t="s">
        <v>106</v>
      </c>
      <c r="E117" s="122" t="s">
        <v>108</v>
      </c>
      <c r="F117" s="120" t="s">
        <v>110</v>
      </c>
      <c r="G117" s="120" t="s">
        <v>112</v>
      </c>
      <c r="H117" s="120" t="s">
        <v>112</v>
      </c>
      <c r="I117" s="120" t="s">
        <v>115</v>
      </c>
      <c r="J117" s="120" t="s">
        <v>108</v>
      </c>
      <c r="O117" s="131"/>
      <c r="P117" s="121" t="s">
        <v>104</v>
      </c>
      <c r="Q117" s="122" t="s">
        <v>35</v>
      </c>
      <c r="R117" s="122" t="s">
        <v>106</v>
      </c>
      <c r="S117" s="122" t="s">
        <v>108</v>
      </c>
      <c r="T117" s="149" t="s">
        <v>110</v>
      </c>
      <c r="U117" s="149" t="s">
        <v>112</v>
      </c>
      <c r="V117" s="149" t="s">
        <v>112</v>
      </c>
      <c r="W117" s="149" t="s">
        <v>115</v>
      </c>
      <c r="X117" s="149" t="s">
        <v>108</v>
      </c>
    </row>
    <row r="118" spans="1:24" ht="14.1" customHeight="1" x14ac:dyDescent="0.2">
      <c r="A118" s="56"/>
      <c r="B118" s="122" t="s">
        <v>105</v>
      </c>
      <c r="C118" s="122"/>
      <c r="D118" s="122" t="s">
        <v>107</v>
      </c>
      <c r="E118" s="122" t="s">
        <v>109</v>
      </c>
      <c r="F118" s="120" t="s">
        <v>111</v>
      </c>
      <c r="G118" s="120" t="s">
        <v>113</v>
      </c>
      <c r="H118" s="120" t="s">
        <v>114</v>
      </c>
      <c r="I118" s="120" t="s">
        <v>112</v>
      </c>
      <c r="J118" s="120" t="s">
        <v>109</v>
      </c>
      <c r="O118" s="131"/>
      <c r="P118" s="122" t="s">
        <v>105</v>
      </c>
      <c r="Q118" s="122"/>
      <c r="R118" s="122" t="s">
        <v>107</v>
      </c>
      <c r="S118" s="122" t="s">
        <v>109</v>
      </c>
      <c r="T118" s="149" t="s">
        <v>111</v>
      </c>
      <c r="U118" s="149" t="s">
        <v>113</v>
      </c>
      <c r="V118" s="149" t="s">
        <v>114</v>
      </c>
      <c r="W118" s="149" t="s">
        <v>112</v>
      </c>
      <c r="X118" s="149" t="s">
        <v>109</v>
      </c>
    </row>
    <row r="119" spans="1:24" ht="20.85" customHeight="1" x14ac:dyDescent="0.2">
      <c r="A119" s="24">
        <v>1</v>
      </c>
      <c r="B119" s="23">
        <f t="shared" ref="B119:B133" si="25">B45</f>
        <v>6000</v>
      </c>
      <c r="C119" s="23">
        <f t="shared" ref="C119:C133" si="26">D45</f>
        <v>0</v>
      </c>
      <c r="D119" s="23">
        <f t="shared" ref="D119:D133" si="27">C45</f>
        <v>6000</v>
      </c>
      <c r="E119" s="23">
        <f t="shared" ref="E119:E133" si="28">F45</f>
        <v>1800</v>
      </c>
      <c r="F119" s="23">
        <f t="shared" ref="F119:F133" si="29">B70</f>
        <v>84000</v>
      </c>
      <c r="G119" s="23">
        <f t="shared" ref="G119:G133" si="30">C70</f>
        <v>1350</v>
      </c>
      <c r="H119" s="23">
        <f t="shared" ref="H119:H133" si="31">C95</f>
        <v>1350</v>
      </c>
      <c r="I119" s="23">
        <f>H119-G119</f>
        <v>0</v>
      </c>
      <c r="J119" s="23">
        <f>(B$16/100)*I119</f>
        <v>0</v>
      </c>
      <c r="O119" s="129">
        <v>1</v>
      </c>
      <c r="P119" s="138">
        <f>B119</f>
        <v>6000</v>
      </c>
      <c r="Q119" s="138">
        <f t="shared" ref="Q119:X119" si="32">C119</f>
        <v>0</v>
      </c>
      <c r="R119" s="33">
        <f t="shared" si="32"/>
        <v>6000</v>
      </c>
      <c r="S119" s="138">
        <f t="shared" si="32"/>
        <v>1800</v>
      </c>
      <c r="T119" s="33">
        <f t="shared" si="32"/>
        <v>84000</v>
      </c>
      <c r="U119" s="138">
        <f t="shared" si="32"/>
        <v>1350</v>
      </c>
      <c r="V119" s="138">
        <f t="shared" si="32"/>
        <v>1350</v>
      </c>
      <c r="W119" s="138">
        <f t="shared" si="32"/>
        <v>0</v>
      </c>
      <c r="X119" s="138">
        <f t="shared" si="32"/>
        <v>0</v>
      </c>
    </row>
    <row r="120" spans="1:24" ht="20.85" customHeight="1" x14ac:dyDescent="0.2">
      <c r="A120" s="24">
        <v>2</v>
      </c>
      <c r="B120" s="23">
        <f t="shared" si="25"/>
        <v>6000</v>
      </c>
      <c r="C120" s="23">
        <f t="shared" si="26"/>
        <v>9</v>
      </c>
      <c r="D120" s="23">
        <f t="shared" si="27"/>
        <v>12009.000000000371</v>
      </c>
      <c r="E120" s="23">
        <f t="shared" si="28"/>
        <v>1800</v>
      </c>
      <c r="F120" s="23">
        <f t="shared" si="29"/>
        <v>78000</v>
      </c>
      <c r="G120" s="23">
        <f t="shared" si="30"/>
        <v>1260</v>
      </c>
      <c r="H120" s="23">
        <f t="shared" si="31"/>
        <v>1350</v>
      </c>
      <c r="I120" s="23">
        <f t="shared" ref="I120:I133" si="33">H120-G120</f>
        <v>90</v>
      </c>
      <c r="J120" s="23">
        <f t="shared" ref="J120:J133" si="34">(B$16/100)*I120</f>
        <v>27</v>
      </c>
      <c r="O120" s="132">
        <v>2</v>
      </c>
      <c r="P120" s="139">
        <f t="shared" ref="P120:P133" si="35">B120</f>
        <v>6000</v>
      </c>
      <c r="Q120" s="139">
        <f t="shared" ref="Q120:Q133" si="36">C120</f>
        <v>9</v>
      </c>
      <c r="R120" s="133">
        <f t="shared" ref="R120:R133" si="37">D120</f>
        <v>12009.000000000371</v>
      </c>
      <c r="S120" s="139">
        <f t="shared" ref="S120:S133" si="38">E120</f>
        <v>1800</v>
      </c>
      <c r="T120" s="133">
        <f t="shared" ref="T120:T133" si="39">F120</f>
        <v>78000</v>
      </c>
      <c r="U120" s="139">
        <f t="shared" ref="U120:U133" si="40">G120</f>
        <v>1260</v>
      </c>
      <c r="V120" s="139">
        <f t="shared" ref="V120:V133" si="41">H120</f>
        <v>1350</v>
      </c>
      <c r="W120" s="139">
        <f t="shared" ref="W120:W133" si="42">I120</f>
        <v>90</v>
      </c>
      <c r="X120" s="139">
        <f t="shared" ref="X120:X133" si="43">J120</f>
        <v>27</v>
      </c>
    </row>
    <row r="121" spans="1:24" ht="20.85" customHeight="1" x14ac:dyDescent="0.2">
      <c r="A121" s="24">
        <v>3</v>
      </c>
      <c r="B121" s="23">
        <f t="shared" si="25"/>
        <v>6000</v>
      </c>
      <c r="C121" s="23">
        <f t="shared" si="26"/>
        <v>18.013500000000558</v>
      </c>
      <c r="D121" s="23">
        <f t="shared" si="27"/>
        <v>18027.013500000448</v>
      </c>
      <c r="E121" s="23">
        <f t="shared" si="28"/>
        <v>1800</v>
      </c>
      <c r="F121" s="23">
        <f t="shared" si="29"/>
        <v>72000</v>
      </c>
      <c r="G121" s="23">
        <f t="shared" si="30"/>
        <v>1170</v>
      </c>
      <c r="H121" s="23">
        <f t="shared" si="31"/>
        <v>1350</v>
      </c>
      <c r="I121" s="23">
        <f t="shared" si="33"/>
        <v>180</v>
      </c>
      <c r="J121" s="23">
        <f t="shared" si="34"/>
        <v>54</v>
      </c>
      <c r="O121" s="129">
        <v>3</v>
      </c>
      <c r="P121" s="138">
        <f t="shared" si="35"/>
        <v>6000</v>
      </c>
      <c r="Q121" s="138">
        <f t="shared" si="36"/>
        <v>18.013500000000558</v>
      </c>
      <c r="R121" s="33">
        <f t="shared" si="37"/>
        <v>18027.013500000448</v>
      </c>
      <c r="S121" s="138">
        <f t="shared" si="38"/>
        <v>1800</v>
      </c>
      <c r="T121" s="33">
        <f t="shared" si="39"/>
        <v>72000</v>
      </c>
      <c r="U121" s="138">
        <f t="shared" si="40"/>
        <v>1170</v>
      </c>
      <c r="V121" s="138">
        <f t="shared" si="41"/>
        <v>1350</v>
      </c>
      <c r="W121" s="138">
        <f t="shared" si="42"/>
        <v>180</v>
      </c>
      <c r="X121" s="138">
        <f t="shared" si="43"/>
        <v>54</v>
      </c>
    </row>
    <row r="122" spans="1:24" ht="20.85" customHeight="1" x14ac:dyDescent="0.2">
      <c r="A122" s="24">
        <v>4</v>
      </c>
      <c r="B122" s="23">
        <f t="shared" si="25"/>
        <v>6000</v>
      </c>
      <c r="C122" s="23">
        <f t="shared" si="26"/>
        <v>27.040520250000672</v>
      </c>
      <c r="D122" s="23">
        <f t="shared" si="27"/>
        <v>24054.054020250936</v>
      </c>
      <c r="E122" s="23">
        <f t="shared" si="28"/>
        <v>1800</v>
      </c>
      <c r="F122" s="23">
        <f t="shared" si="29"/>
        <v>66000</v>
      </c>
      <c r="G122" s="23">
        <f t="shared" si="30"/>
        <v>1080</v>
      </c>
      <c r="H122" s="23">
        <f t="shared" si="31"/>
        <v>1350</v>
      </c>
      <c r="I122" s="23">
        <f t="shared" si="33"/>
        <v>270</v>
      </c>
      <c r="J122" s="23">
        <f t="shared" si="34"/>
        <v>81</v>
      </c>
      <c r="O122" s="132">
        <v>4</v>
      </c>
      <c r="P122" s="139">
        <f t="shared" si="35"/>
        <v>6000</v>
      </c>
      <c r="Q122" s="139">
        <f t="shared" si="36"/>
        <v>27.040520250000672</v>
      </c>
      <c r="R122" s="133">
        <f t="shared" si="37"/>
        <v>24054.054020250936</v>
      </c>
      <c r="S122" s="139">
        <f t="shared" si="38"/>
        <v>1800</v>
      </c>
      <c r="T122" s="133">
        <f t="shared" si="39"/>
        <v>66000</v>
      </c>
      <c r="U122" s="139">
        <f t="shared" si="40"/>
        <v>1080</v>
      </c>
      <c r="V122" s="139">
        <f t="shared" si="41"/>
        <v>1350</v>
      </c>
      <c r="W122" s="139">
        <f t="shared" si="42"/>
        <v>270</v>
      </c>
      <c r="X122" s="139">
        <f t="shared" si="43"/>
        <v>81</v>
      </c>
    </row>
    <row r="123" spans="1:24" ht="20.85" customHeight="1" x14ac:dyDescent="0.2">
      <c r="A123" s="24">
        <v>5</v>
      </c>
      <c r="B123" s="23">
        <f t="shared" si="25"/>
        <v>6000</v>
      </c>
      <c r="C123" s="23">
        <f t="shared" si="26"/>
        <v>36.081081030376403</v>
      </c>
      <c r="D123" s="23">
        <f t="shared" si="27"/>
        <v>30090.135101281412</v>
      </c>
      <c r="E123" s="23">
        <f t="shared" si="28"/>
        <v>1800</v>
      </c>
      <c r="F123" s="23">
        <f t="shared" si="29"/>
        <v>60000</v>
      </c>
      <c r="G123" s="23">
        <f t="shared" si="30"/>
        <v>990</v>
      </c>
      <c r="H123" s="23">
        <f t="shared" si="31"/>
        <v>1350</v>
      </c>
      <c r="I123" s="23">
        <f t="shared" si="33"/>
        <v>360</v>
      </c>
      <c r="J123" s="23">
        <f t="shared" si="34"/>
        <v>108</v>
      </c>
      <c r="O123" s="129">
        <v>5</v>
      </c>
      <c r="P123" s="138">
        <f t="shared" si="35"/>
        <v>6000</v>
      </c>
      <c r="Q123" s="138">
        <f t="shared" si="36"/>
        <v>36.081081030376403</v>
      </c>
      <c r="R123" s="33">
        <f t="shared" si="37"/>
        <v>30090.135101281412</v>
      </c>
      <c r="S123" s="138">
        <f t="shared" si="38"/>
        <v>1800</v>
      </c>
      <c r="T123" s="33">
        <f t="shared" si="39"/>
        <v>60000</v>
      </c>
      <c r="U123" s="138">
        <f t="shared" si="40"/>
        <v>990</v>
      </c>
      <c r="V123" s="138">
        <f t="shared" si="41"/>
        <v>1350</v>
      </c>
      <c r="W123" s="138">
        <f t="shared" si="42"/>
        <v>360</v>
      </c>
      <c r="X123" s="138">
        <f t="shared" si="43"/>
        <v>108</v>
      </c>
    </row>
    <row r="124" spans="1:24" ht="20.85" customHeight="1" x14ac:dyDescent="0.2">
      <c r="A124" s="24">
        <v>6</v>
      </c>
      <c r="B124" s="23">
        <f t="shared" si="25"/>
        <v>6000</v>
      </c>
      <c r="C124" s="23">
        <f t="shared" si="26"/>
        <v>45.135202651922121</v>
      </c>
      <c r="D124" s="23">
        <f t="shared" si="27"/>
        <v>36135.270303933226</v>
      </c>
      <c r="E124" s="23">
        <f t="shared" si="28"/>
        <v>1800</v>
      </c>
      <c r="F124" s="23">
        <f t="shared" si="29"/>
        <v>54000</v>
      </c>
      <c r="G124" s="23">
        <f t="shared" si="30"/>
        <v>900</v>
      </c>
      <c r="H124" s="23">
        <f t="shared" si="31"/>
        <v>1350</v>
      </c>
      <c r="I124" s="23">
        <f t="shared" si="33"/>
        <v>450</v>
      </c>
      <c r="J124" s="23">
        <f t="shared" si="34"/>
        <v>135</v>
      </c>
      <c r="O124" s="132">
        <v>6</v>
      </c>
      <c r="P124" s="139">
        <f t="shared" si="35"/>
        <v>6000</v>
      </c>
      <c r="Q124" s="139">
        <f t="shared" si="36"/>
        <v>45.135202651922121</v>
      </c>
      <c r="R124" s="133">
        <f t="shared" si="37"/>
        <v>36135.270303933226</v>
      </c>
      <c r="S124" s="139">
        <f t="shared" si="38"/>
        <v>1800</v>
      </c>
      <c r="T124" s="133">
        <f t="shared" si="39"/>
        <v>54000</v>
      </c>
      <c r="U124" s="139">
        <f t="shared" si="40"/>
        <v>900</v>
      </c>
      <c r="V124" s="139">
        <f t="shared" si="41"/>
        <v>1350</v>
      </c>
      <c r="W124" s="139">
        <f t="shared" si="42"/>
        <v>450</v>
      </c>
      <c r="X124" s="139">
        <f t="shared" si="43"/>
        <v>135</v>
      </c>
    </row>
    <row r="125" spans="1:24" ht="20.85" customHeight="1" x14ac:dyDescent="0.2">
      <c r="A125" s="24">
        <v>7</v>
      </c>
      <c r="B125" s="23">
        <f t="shared" si="25"/>
        <v>6000</v>
      </c>
      <c r="C125" s="23">
        <f t="shared" si="26"/>
        <v>54.202905455899838</v>
      </c>
      <c r="D125" s="23">
        <f t="shared" si="27"/>
        <v>42189.47320938966</v>
      </c>
      <c r="E125" s="23">
        <f t="shared" si="28"/>
        <v>1800</v>
      </c>
      <c r="F125" s="23">
        <f t="shared" si="29"/>
        <v>48000</v>
      </c>
      <c r="G125" s="23">
        <f t="shared" si="30"/>
        <v>810</v>
      </c>
      <c r="H125" s="23">
        <f t="shared" si="31"/>
        <v>1350</v>
      </c>
      <c r="I125" s="23">
        <f t="shared" si="33"/>
        <v>540</v>
      </c>
      <c r="J125" s="23">
        <f t="shared" si="34"/>
        <v>162</v>
      </c>
      <c r="O125" s="129">
        <v>7</v>
      </c>
      <c r="P125" s="138">
        <f t="shared" si="35"/>
        <v>6000</v>
      </c>
      <c r="Q125" s="138">
        <f t="shared" si="36"/>
        <v>54.202905455899838</v>
      </c>
      <c r="R125" s="33">
        <f t="shared" si="37"/>
        <v>42189.47320938966</v>
      </c>
      <c r="S125" s="138">
        <f t="shared" si="38"/>
        <v>1800</v>
      </c>
      <c r="T125" s="33">
        <f t="shared" si="39"/>
        <v>48000</v>
      </c>
      <c r="U125" s="138">
        <f t="shared" si="40"/>
        <v>810</v>
      </c>
      <c r="V125" s="138">
        <f t="shared" si="41"/>
        <v>1350</v>
      </c>
      <c r="W125" s="138">
        <f t="shared" si="42"/>
        <v>540</v>
      </c>
      <c r="X125" s="138">
        <f t="shared" si="43"/>
        <v>162</v>
      </c>
    </row>
    <row r="126" spans="1:24" ht="20.85" customHeight="1" x14ac:dyDescent="0.2">
      <c r="A126" s="24">
        <v>8</v>
      </c>
      <c r="B126" s="23">
        <f t="shared" si="25"/>
        <v>6000</v>
      </c>
      <c r="C126" s="23">
        <f t="shared" si="26"/>
        <v>63.284209814084491</v>
      </c>
      <c r="D126" s="23">
        <f t="shared" si="27"/>
        <v>48252.757419204376</v>
      </c>
      <c r="E126" s="23">
        <f t="shared" si="28"/>
        <v>1800</v>
      </c>
      <c r="F126" s="23">
        <f t="shared" si="29"/>
        <v>42000</v>
      </c>
      <c r="G126" s="23">
        <f t="shared" si="30"/>
        <v>720</v>
      </c>
      <c r="H126" s="23">
        <f t="shared" si="31"/>
        <v>1350</v>
      </c>
      <c r="I126" s="23">
        <f t="shared" si="33"/>
        <v>630</v>
      </c>
      <c r="J126" s="23">
        <f t="shared" si="34"/>
        <v>189</v>
      </c>
      <c r="O126" s="132">
        <v>8</v>
      </c>
      <c r="P126" s="139">
        <f t="shared" si="35"/>
        <v>6000</v>
      </c>
      <c r="Q126" s="139">
        <f t="shared" si="36"/>
        <v>63.284209814084491</v>
      </c>
      <c r="R126" s="133">
        <f t="shared" si="37"/>
        <v>48252.757419204376</v>
      </c>
      <c r="S126" s="139">
        <f t="shared" si="38"/>
        <v>1800</v>
      </c>
      <c r="T126" s="133">
        <f t="shared" si="39"/>
        <v>42000</v>
      </c>
      <c r="U126" s="139">
        <f t="shared" si="40"/>
        <v>720</v>
      </c>
      <c r="V126" s="139">
        <f t="shared" si="41"/>
        <v>1350</v>
      </c>
      <c r="W126" s="139">
        <f t="shared" si="42"/>
        <v>630</v>
      </c>
      <c r="X126" s="139">
        <f t="shared" si="43"/>
        <v>189</v>
      </c>
    </row>
    <row r="127" spans="1:24" ht="20.85" customHeight="1" x14ac:dyDescent="0.2">
      <c r="A127" s="24">
        <v>9</v>
      </c>
      <c r="B127" s="23">
        <f t="shared" si="25"/>
        <v>6000</v>
      </c>
      <c r="C127" s="23">
        <f t="shared" si="26"/>
        <v>72.379136128806564</v>
      </c>
      <c r="D127" s="23">
        <f t="shared" si="27"/>
        <v>54325.136555333382</v>
      </c>
      <c r="E127" s="23">
        <f t="shared" si="28"/>
        <v>1800</v>
      </c>
      <c r="F127" s="23">
        <f t="shared" si="29"/>
        <v>36000</v>
      </c>
      <c r="G127" s="23">
        <f t="shared" si="30"/>
        <v>630</v>
      </c>
      <c r="H127" s="23">
        <f t="shared" si="31"/>
        <v>1350</v>
      </c>
      <c r="I127" s="23">
        <f t="shared" si="33"/>
        <v>720</v>
      </c>
      <c r="J127" s="23">
        <f t="shared" si="34"/>
        <v>216</v>
      </c>
      <c r="O127" s="129">
        <v>9</v>
      </c>
      <c r="P127" s="138">
        <f t="shared" si="35"/>
        <v>6000</v>
      </c>
      <c r="Q127" s="138">
        <f t="shared" si="36"/>
        <v>72.379136128806564</v>
      </c>
      <c r="R127" s="33">
        <f t="shared" si="37"/>
        <v>54325.136555333382</v>
      </c>
      <c r="S127" s="138">
        <f t="shared" si="38"/>
        <v>1800</v>
      </c>
      <c r="T127" s="33">
        <f t="shared" si="39"/>
        <v>36000</v>
      </c>
      <c r="U127" s="138">
        <f t="shared" si="40"/>
        <v>630</v>
      </c>
      <c r="V127" s="138">
        <f t="shared" si="41"/>
        <v>1350</v>
      </c>
      <c r="W127" s="138">
        <f t="shared" si="42"/>
        <v>720</v>
      </c>
      <c r="X127" s="138">
        <f t="shared" si="43"/>
        <v>216</v>
      </c>
    </row>
    <row r="128" spans="1:24" ht="20.85" customHeight="1" x14ac:dyDescent="0.2">
      <c r="A128" s="24">
        <v>10</v>
      </c>
      <c r="B128" s="23">
        <f t="shared" si="25"/>
        <v>6000</v>
      </c>
      <c r="C128" s="23">
        <f t="shared" si="26"/>
        <v>81.48770483300008</v>
      </c>
      <c r="D128" s="23">
        <f t="shared" si="27"/>
        <v>60406.624260167009</v>
      </c>
      <c r="E128" s="23">
        <f t="shared" si="28"/>
        <v>1800</v>
      </c>
      <c r="F128" s="23">
        <f t="shared" si="29"/>
        <v>30000</v>
      </c>
      <c r="G128" s="23">
        <f t="shared" si="30"/>
        <v>540</v>
      </c>
      <c r="H128" s="23">
        <f t="shared" si="31"/>
        <v>1350</v>
      </c>
      <c r="I128" s="23">
        <f t="shared" si="33"/>
        <v>810</v>
      </c>
      <c r="J128" s="23">
        <f t="shared" si="34"/>
        <v>243</v>
      </c>
      <c r="O128" s="132">
        <v>10</v>
      </c>
      <c r="P128" s="139">
        <f t="shared" si="35"/>
        <v>6000</v>
      </c>
      <c r="Q128" s="139">
        <f t="shared" si="36"/>
        <v>81.48770483300008</v>
      </c>
      <c r="R128" s="133">
        <f t="shared" si="37"/>
        <v>60406.624260167009</v>
      </c>
      <c r="S128" s="139">
        <f t="shared" si="38"/>
        <v>1800</v>
      </c>
      <c r="T128" s="133">
        <f t="shared" si="39"/>
        <v>30000</v>
      </c>
      <c r="U128" s="139">
        <f t="shared" si="40"/>
        <v>540</v>
      </c>
      <c r="V128" s="139">
        <f t="shared" si="41"/>
        <v>1350</v>
      </c>
      <c r="W128" s="139">
        <f t="shared" si="42"/>
        <v>810</v>
      </c>
      <c r="X128" s="139">
        <f t="shared" si="43"/>
        <v>243</v>
      </c>
    </row>
    <row r="129" spans="1:24" ht="20.85" customHeight="1" x14ac:dyDescent="0.2">
      <c r="A129" s="24">
        <v>11</v>
      </c>
      <c r="B129" s="23">
        <f t="shared" si="25"/>
        <v>6000</v>
      </c>
      <c r="C129" s="23">
        <f t="shared" si="26"/>
        <v>90.60993639025051</v>
      </c>
      <c r="D129" s="23">
        <f t="shared" si="27"/>
        <v>66497.234196556543</v>
      </c>
      <c r="E129" s="23">
        <f t="shared" si="28"/>
        <v>1800</v>
      </c>
      <c r="F129" s="23">
        <f t="shared" si="29"/>
        <v>24000</v>
      </c>
      <c r="G129" s="23">
        <f t="shared" si="30"/>
        <v>450</v>
      </c>
      <c r="H129" s="23">
        <f t="shared" si="31"/>
        <v>1350</v>
      </c>
      <c r="I129" s="23">
        <f t="shared" si="33"/>
        <v>900</v>
      </c>
      <c r="J129" s="23">
        <f t="shared" si="34"/>
        <v>270</v>
      </c>
      <c r="O129" s="129">
        <v>11</v>
      </c>
      <c r="P129" s="138">
        <f t="shared" si="35"/>
        <v>6000</v>
      </c>
      <c r="Q129" s="138">
        <f t="shared" si="36"/>
        <v>90.60993639025051</v>
      </c>
      <c r="R129" s="33">
        <f t="shared" si="37"/>
        <v>66497.234196556543</v>
      </c>
      <c r="S129" s="138">
        <f t="shared" si="38"/>
        <v>1800</v>
      </c>
      <c r="T129" s="33">
        <f t="shared" si="39"/>
        <v>24000</v>
      </c>
      <c r="U129" s="138">
        <f t="shared" si="40"/>
        <v>450</v>
      </c>
      <c r="V129" s="138">
        <f t="shared" si="41"/>
        <v>1350</v>
      </c>
      <c r="W129" s="138">
        <f t="shared" si="42"/>
        <v>900</v>
      </c>
      <c r="X129" s="138">
        <f t="shared" si="43"/>
        <v>270</v>
      </c>
    </row>
    <row r="130" spans="1:24" ht="20.85" customHeight="1" x14ac:dyDescent="0.2">
      <c r="A130" s="24">
        <v>12</v>
      </c>
      <c r="B130" s="23">
        <f t="shared" si="25"/>
        <v>6000</v>
      </c>
      <c r="C130" s="23">
        <f t="shared" si="26"/>
        <v>99.745851294834821</v>
      </c>
      <c r="D130" s="23">
        <f t="shared" si="27"/>
        <v>72596.980047852441</v>
      </c>
      <c r="E130" s="23">
        <f t="shared" si="28"/>
        <v>1800</v>
      </c>
      <c r="F130" s="23">
        <f t="shared" si="29"/>
        <v>18000</v>
      </c>
      <c r="G130" s="23">
        <f t="shared" si="30"/>
        <v>360</v>
      </c>
      <c r="H130" s="23">
        <f t="shared" si="31"/>
        <v>1350</v>
      </c>
      <c r="I130" s="23">
        <f t="shared" si="33"/>
        <v>990</v>
      </c>
      <c r="J130" s="23">
        <f t="shared" si="34"/>
        <v>297</v>
      </c>
      <c r="O130" s="132">
        <v>12</v>
      </c>
      <c r="P130" s="139">
        <f t="shared" si="35"/>
        <v>6000</v>
      </c>
      <c r="Q130" s="139">
        <f t="shared" si="36"/>
        <v>99.745851294834821</v>
      </c>
      <c r="R130" s="133">
        <f t="shared" si="37"/>
        <v>72596.980047852441</v>
      </c>
      <c r="S130" s="139">
        <f t="shared" si="38"/>
        <v>1800</v>
      </c>
      <c r="T130" s="133">
        <f t="shared" si="39"/>
        <v>18000</v>
      </c>
      <c r="U130" s="139">
        <f t="shared" si="40"/>
        <v>360</v>
      </c>
      <c r="V130" s="139">
        <f t="shared" si="41"/>
        <v>1350</v>
      </c>
      <c r="W130" s="139">
        <f t="shared" si="42"/>
        <v>990</v>
      </c>
      <c r="X130" s="139">
        <f t="shared" si="43"/>
        <v>297</v>
      </c>
    </row>
    <row r="131" spans="1:24" ht="20.85" customHeight="1" x14ac:dyDescent="0.2">
      <c r="A131" s="24">
        <v>13</v>
      </c>
      <c r="B131" s="23">
        <f t="shared" si="25"/>
        <v>6000</v>
      </c>
      <c r="C131" s="23">
        <f t="shared" si="26"/>
        <v>108.89547007177866</v>
      </c>
      <c r="D131" s="23">
        <f t="shared" si="27"/>
        <v>78705.875517923865</v>
      </c>
      <c r="E131" s="23">
        <f t="shared" si="28"/>
        <v>1800</v>
      </c>
      <c r="F131" s="23">
        <f t="shared" si="29"/>
        <v>12000</v>
      </c>
      <c r="G131" s="23">
        <f t="shared" si="30"/>
        <v>270</v>
      </c>
      <c r="H131" s="23">
        <f t="shared" si="31"/>
        <v>1350</v>
      </c>
      <c r="I131" s="23">
        <f t="shared" si="33"/>
        <v>1080</v>
      </c>
      <c r="J131" s="23">
        <f t="shared" si="34"/>
        <v>324</v>
      </c>
      <c r="O131" s="129">
        <v>13</v>
      </c>
      <c r="P131" s="138">
        <f t="shared" si="35"/>
        <v>6000</v>
      </c>
      <c r="Q131" s="138">
        <f t="shared" si="36"/>
        <v>108.89547007177866</v>
      </c>
      <c r="R131" s="33">
        <f t="shared" si="37"/>
        <v>78705.875517923865</v>
      </c>
      <c r="S131" s="138">
        <f t="shared" si="38"/>
        <v>1800</v>
      </c>
      <c r="T131" s="33">
        <f t="shared" si="39"/>
        <v>12000</v>
      </c>
      <c r="U131" s="138">
        <f t="shared" si="40"/>
        <v>270</v>
      </c>
      <c r="V131" s="138">
        <f t="shared" si="41"/>
        <v>1350</v>
      </c>
      <c r="W131" s="138">
        <f t="shared" si="42"/>
        <v>1080</v>
      </c>
      <c r="X131" s="138">
        <f t="shared" si="43"/>
        <v>324</v>
      </c>
    </row>
    <row r="132" spans="1:24" ht="20.85" customHeight="1" x14ac:dyDescent="0.2">
      <c r="A132" s="24">
        <v>14</v>
      </c>
      <c r="B132" s="23">
        <f t="shared" si="25"/>
        <v>6000</v>
      </c>
      <c r="C132" s="23">
        <f t="shared" si="26"/>
        <v>118.0588132768858</v>
      </c>
      <c r="D132" s="23">
        <f t="shared" si="27"/>
        <v>84823.934331201293</v>
      </c>
      <c r="E132" s="23">
        <f t="shared" si="28"/>
        <v>1800</v>
      </c>
      <c r="F132" s="23">
        <f t="shared" si="29"/>
        <v>6000</v>
      </c>
      <c r="G132" s="23">
        <f t="shared" si="30"/>
        <v>180</v>
      </c>
      <c r="H132" s="23">
        <f t="shared" si="31"/>
        <v>1350</v>
      </c>
      <c r="I132" s="23">
        <f t="shared" si="33"/>
        <v>1170</v>
      </c>
      <c r="J132" s="23">
        <f t="shared" si="34"/>
        <v>351</v>
      </c>
      <c r="O132" s="132">
        <v>14</v>
      </c>
      <c r="P132" s="139">
        <f t="shared" si="35"/>
        <v>6000</v>
      </c>
      <c r="Q132" s="139">
        <f t="shared" si="36"/>
        <v>118.0588132768858</v>
      </c>
      <c r="R132" s="133">
        <f t="shared" si="37"/>
        <v>84823.934331201293</v>
      </c>
      <c r="S132" s="139">
        <f t="shared" si="38"/>
        <v>1800</v>
      </c>
      <c r="T132" s="133">
        <f t="shared" si="39"/>
        <v>6000</v>
      </c>
      <c r="U132" s="139">
        <f t="shared" si="40"/>
        <v>180</v>
      </c>
      <c r="V132" s="139">
        <f t="shared" si="41"/>
        <v>1350</v>
      </c>
      <c r="W132" s="139">
        <f t="shared" si="42"/>
        <v>1170</v>
      </c>
      <c r="X132" s="139">
        <f t="shared" si="43"/>
        <v>351</v>
      </c>
    </row>
    <row r="133" spans="1:24" ht="20.85" customHeight="1" x14ac:dyDescent="0.2">
      <c r="A133" s="24">
        <v>15</v>
      </c>
      <c r="B133" s="23">
        <f t="shared" si="25"/>
        <v>6000</v>
      </c>
      <c r="C133" s="23">
        <f t="shared" si="26"/>
        <v>127.23590149680194</v>
      </c>
      <c r="D133" s="33">
        <f t="shared" si="27"/>
        <v>90951.170232697827</v>
      </c>
      <c r="E133" s="23">
        <f t="shared" si="28"/>
        <v>1800</v>
      </c>
      <c r="F133" s="33">
        <f t="shared" si="29"/>
        <v>0</v>
      </c>
      <c r="G133" s="23">
        <f t="shared" si="30"/>
        <v>90</v>
      </c>
      <c r="H133" s="23">
        <f t="shared" si="31"/>
        <v>1350</v>
      </c>
      <c r="I133" s="23">
        <f t="shared" si="33"/>
        <v>1260</v>
      </c>
      <c r="J133" s="23">
        <f t="shared" si="34"/>
        <v>378</v>
      </c>
      <c r="O133" s="129">
        <v>15</v>
      </c>
      <c r="P133" s="138">
        <f t="shared" si="35"/>
        <v>6000</v>
      </c>
      <c r="Q133" s="138">
        <f t="shared" si="36"/>
        <v>127.23590149680194</v>
      </c>
      <c r="R133" s="133">
        <f t="shared" si="37"/>
        <v>90951.170232697827</v>
      </c>
      <c r="S133" s="138">
        <f t="shared" si="38"/>
        <v>1800</v>
      </c>
      <c r="T133" s="33">
        <f t="shared" si="39"/>
        <v>0</v>
      </c>
      <c r="U133" s="138">
        <f t="shared" si="40"/>
        <v>90</v>
      </c>
      <c r="V133" s="138">
        <f t="shared" si="41"/>
        <v>1350</v>
      </c>
      <c r="W133" s="138">
        <f t="shared" si="42"/>
        <v>1260</v>
      </c>
      <c r="X133" s="138">
        <f t="shared" si="43"/>
        <v>378</v>
      </c>
    </row>
    <row r="134" spans="1:24" ht="20.85" customHeight="1" x14ac:dyDescent="0.2">
      <c r="B134" s="71"/>
      <c r="C134" s="33" t="s">
        <v>158</v>
      </c>
      <c r="D134" s="33">
        <f>-B27</f>
        <v>-5457.0702139618697</v>
      </c>
      <c r="O134" s="51"/>
      <c r="P134" s="146"/>
      <c r="Q134" s="145" t="s">
        <v>158</v>
      </c>
      <c r="R134" s="147">
        <f>D134</f>
        <v>-5457.0702139618697</v>
      </c>
      <c r="S134" s="140"/>
      <c r="T134" s="140"/>
      <c r="U134" s="140"/>
      <c r="V134" s="140"/>
      <c r="W134" s="140"/>
      <c r="X134" s="140"/>
    </row>
    <row r="135" spans="1:24" s="72" customFormat="1" ht="20.85" customHeight="1" x14ac:dyDescent="0.2">
      <c r="A135" s="28"/>
      <c r="B135" s="33">
        <f>SUM(B119:B133)</f>
        <v>90000</v>
      </c>
      <c r="C135" s="33">
        <f>SUM(C119:C133)</f>
        <v>951.17023269464232</v>
      </c>
      <c r="D135" s="33">
        <f>D133+D134</f>
        <v>85494.10001873596</v>
      </c>
      <c r="E135" s="33">
        <f>SUM(E119:E133)</f>
        <v>27000</v>
      </c>
      <c r="F135" s="28"/>
      <c r="G135" s="33">
        <f>SUM(G119:G133)</f>
        <v>10800</v>
      </c>
      <c r="H135" s="33">
        <f>SUM(H119:H133)</f>
        <v>20250</v>
      </c>
      <c r="I135" s="33">
        <f>SUM(I119:I133)</f>
        <v>9450</v>
      </c>
      <c r="J135" s="33">
        <f>SUM(J119:J133)</f>
        <v>2835</v>
      </c>
      <c r="K135" s="28"/>
      <c r="L135" s="28"/>
      <c r="M135" s="28"/>
      <c r="O135" s="132"/>
      <c r="P135" s="133">
        <f>SUM(P119:P133)</f>
        <v>90000</v>
      </c>
      <c r="Q135" s="147">
        <f>SUM(Q119:Q133)</f>
        <v>951.17023269464232</v>
      </c>
      <c r="R135" s="133">
        <f>R133+R134</f>
        <v>85494.10001873596</v>
      </c>
      <c r="S135" s="147">
        <f>SUM(S119:S133)</f>
        <v>27000</v>
      </c>
      <c r="T135" s="134"/>
      <c r="U135" s="133">
        <f>SUM(U119:U133)</f>
        <v>10800</v>
      </c>
      <c r="V135" s="133">
        <f>SUM(V119:V133)</f>
        <v>20250</v>
      </c>
      <c r="W135" s="148">
        <f>SUM(W119:W133)</f>
        <v>9450</v>
      </c>
      <c r="X135" s="148">
        <f>SUM(X119:X133)</f>
        <v>2835</v>
      </c>
    </row>
    <row r="137" spans="1:24" x14ac:dyDescent="0.2">
      <c r="P137" s="141" t="s">
        <v>159</v>
      </c>
      <c r="Q137" s="142"/>
      <c r="R137" s="142"/>
    </row>
    <row r="138" spans="1:24" ht="13.5" thickBot="1" x14ac:dyDescent="0.25">
      <c r="B138" s="24"/>
      <c r="P138" s="143" t="s">
        <v>160</v>
      </c>
      <c r="Q138" s="143"/>
      <c r="R138" s="144"/>
    </row>
    <row r="139" spans="1:24" ht="13.5" thickBot="1" x14ac:dyDescent="0.25">
      <c r="A139" s="177" t="s">
        <v>118</v>
      </c>
      <c r="B139" s="179" t="s">
        <v>119</v>
      </c>
      <c r="C139" s="180"/>
      <c r="D139" s="180"/>
      <c r="E139" s="180"/>
      <c r="F139" s="180"/>
      <c r="G139" s="181"/>
    </row>
    <row r="140" spans="1:24" ht="13.5" thickBot="1" x14ac:dyDescent="0.25">
      <c r="A140" s="178"/>
      <c r="B140" s="88">
        <v>0.2</v>
      </c>
      <c r="C140" s="88">
        <v>0.25</v>
      </c>
      <c r="D140" s="88">
        <v>0.3</v>
      </c>
      <c r="E140" s="88">
        <v>0.35</v>
      </c>
      <c r="F140" s="88">
        <v>0.4</v>
      </c>
      <c r="G140" s="88">
        <v>0.45</v>
      </c>
    </row>
    <row r="141" spans="1:24" s="87" customFormat="1" ht="13.5" thickBot="1" x14ac:dyDescent="0.25">
      <c r="A141" s="89" t="s">
        <v>121</v>
      </c>
      <c r="B141" s="90">
        <f>B148</f>
        <v>7129.8209904990472</v>
      </c>
      <c r="C141" s="90">
        <f>C148</f>
        <v>7129.8209904990472</v>
      </c>
      <c r="D141" s="90">
        <f>D148</f>
        <v>7129.8209904990472</v>
      </c>
      <c r="E141" s="90">
        <f t="shared" ref="E141:G141" si="44">E148</f>
        <v>7129.8209904990472</v>
      </c>
      <c r="F141" s="90">
        <f t="shared" si="44"/>
        <v>7129.8209904990472</v>
      </c>
      <c r="G141" s="90">
        <f t="shared" si="44"/>
        <v>7129.8209904990472</v>
      </c>
      <c r="H141" s="24"/>
      <c r="I141" s="55"/>
      <c r="J141" s="55"/>
      <c r="K141" s="55"/>
      <c r="L141" s="55"/>
      <c r="M141" s="55"/>
      <c r="O141" s="51"/>
    </row>
    <row r="142" spans="1:24" ht="13.5" thickBot="1" x14ac:dyDescent="0.25">
      <c r="A142" s="91" t="s">
        <v>122</v>
      </c>
      <c r="B142" s="90">
        <f>B151</f>
        <v>-11943.750000000004</v>
      </c>
      <c r="C142" s="90">
        <f t="shared" ref="C142:G142" si="45">C151</f>
        <v>-11943.750000000004</v>
      </c>
      <c r="D142" s="90">
        <f t="shared" si="45"/>
        <v>-11943.750000000004</v>
      </c>
      <c r="E142" s="90">
        <f t="shared" si="45"/>
        <v>-11943.750000000004</v>
      </c>
      <c r="F142" s="90">
        <f t="shared" si="45"/>
        <v>-11943.750000000004</v>
      </c>
      <c r="G142" s="90">
        <f t="shared" si="45"/>
        <v>-11943.750000000004</v>
      </c>
    </row>
    <row r="143" spans="1:24" ht="13.5" thickBot="1" x14ac:dyDescent="0.25">
      <c r="A143" s="91" t="s">
        <v>123</v>
      </c>
      <c r="B143" s="90">
        <f>B149</f>
        <v>13222.210740570066</v>
      </c>
      <c r="C143" s="90">
        <f t="shared" ref="C143:G143" si="46">C149</f>
        <v>18097.210740570066</v>
      </c>
      <c r="D143" s="90">
        <f t="shared" si="46"/>
        <v>22972.210740570066</v>
      </c>
      <c r="E143" s="90">
        <f t="shared" si="46"/>
        <v>27847.210740570066</v>
      </c>
      <c r="F143" s="90">
        <f t="shared" si="46"/>
        <v>32722.210740570066</v>
      </c>
      <c r="G143" s="90">
        <f t="shared" si="46"/>
        <v>37597.210740570066</v>
      </c>
    </row>
    <row r="144" spans="1:24" ht="13.5" thickBot="1" x14ac:dyDescent="0.25">
      <c r="A144" s="91" t="s">
        <v>124</v>
      </c>
      <c r="B144" s="90">
        <f>B152</f>
        <v>2388.7500000000005</v>
      </c>
      <c r="C144" s="90">
        <f t="shared" ref="C144:G144" si="47">C152</f>
        <v>2985.9375000000009</v>
      </c>
      <c r="D144" s="90">
        <f t="shared" si="47"/>
        <v>3583.1250000000005</v>
      </c>
      <c r="E144" s="90">
        <f t="shared" si="47"/>
        <v>4180.3125</v>
      </c>
      <c r="F144" s="90">
        <f t="shared" si="47"/>
        <v>4777.5000000000009</v>
      </c>
      <c r="G144" s="90">
        <f t="shared" si="47"/>
        <v>5374.6875000000009</v>
      </c>
    </row>
    <row r="145" spans="1:7" ht="13.5" thickBot="1" x14ac:dyDescent="0.25">
      <c r="A145" s="92" t="s">
        <v>120</v>
      </c>
      <c r="B145" s="93">
        <f t="shared" ref="B145:G145" si="48">SUM(B141:B144)</f>
        <v>10797.03173106911</v>
      </c>
      <c r="C145" s="93">
        <f t="shared" si="48"/>
        <v>16269.21923106911</v>
      </c>
      <c r="D145" s="93">
        <f t="shared" si="48"/>
        <v>21741.40673106911</v>
      </c>
      <c r="E145" s="93">
        <f t="shared" si="48"/>
        <v>27213.59423106911</v>
      </c>
      <c r="F145" s="93">
        <f t="shared" si="48"/>
        <v>32685.78173106911</v>
      </c>
      <c r="G145" s="93">
        <f t="shared" si="48"/>
        <v>38157.96923106911</v>
      </c>
    </row>
    <row r="147" spans="1:7" x14ac:dyDescent="0.2">
      <c r="A147" s="28" t="s">
        <v>86</v>
      </c>
      <c r="B147" s="182" t="s">
        <v>151</v>
      </c>
      <c r="C147" s="172"/>
      <c r="D147" s="172"/>
      <c r="E147" s="172"/>
      <c r="F147" s="172"/>
      <c r="G147" s="172"/>
    </row>
    <row r="148" spans="1:7" x14ac:dyDescent="0.2">
      <c r="A148" s="24" t="s">
        <v>75</v>
      </c>
      <c r="B148" s="77">
        <v>7129.8209904990472</v>
      </c>
      <c r="C148" s="23">
        <v>7129.8209904990472</v>
      </c>
      <c r="D148" s="23">
        <v>7129.8209904990472</v>
      </c>
      <c r="E148" s="23">
        <v>7129.8209904990472</v>
      </c>
      <c r="F148" s="23">
        <v>7129.8209904990472</v>
      </c>
      <c r="G148" s="23">
        <v>7129.8209904990472</v>
      </c>
    </row>
    <row r="149" spans="1:7" x14ac:dyDescent="0.2">
      <c r="A149" s="24" t="s">
        <v>127</v>
      </c>
      <c r="B149" s="77">
        <v>13222.210740570066</v>
      </c>
      <c r="C149" s="23">
        <v>18097.210740570066</v>
      </c>
      <c r="D149" s="23">
        <v>22972.210740570066</v>
      </c>
      <c r="E149" s="23">
        <v>27847.210740570066</v>
      </c>
      <c r="F149" s="23">
        <v>32722.210740570066</v>
      </c>
      <c r="G149" s="23">
        <v>37597.210740570066</v>
      </c>
    </row>
    <row r="150" spans="1:7" x14ac:dyDescent="0.2">
      <c r="A150" s="24" t="s">
        <v>36</v>
      </c>
      <c r="B150" s="33">
        <v>20352.031731069113</v>
      </c>
      <c r="C150" s="33">
        <v>25227.031731069113</v>
      </c>
      <c r="D150" s="33">
        <v>30102.031731069113</v>
      </c>
      <c r="E150" s="33">
        <v>34977.031731069117</v>
      </c>
      <c r="F150" s="33">
        <v>39852.031731069117</v>
      </c>
      <c r="G150" s="33">
        <v>44727.031731069117</v>
      </c>
    </row>
    <row r="151" spans="1:7" x14ac:dyDescent="0.2">
      <c r="A151" s="24" t="s">
        <v>128</v>
      </c>
      <c r="B151" s="77">
        <v>-11943.750000000004</v>
      </c>
      <c r="C151" s="23">
        <v>-11943.750000000004</v>
      </c>
      <c r="D151" s="23">
        <v>-11943.750000000004</v>
      </c>
      <c r="E151" s="23">
        <v>-11943.750000000004</v>
      </c>
      <c r="F151" s="23">
        <v>-11943.750000000004</v>
      </c>
      <c r="G151" s="23">
        <v>-11943.750000000004</v>
      </c>
    </row>
    <row r="152" spans="1:7" x14ac:dyDescent="0.2">
      <c r="A152" s="24" t="s">
        <v>126</v>
      </c>
      <c r="B152" s="77">
        <v>2388.7500000000005</v>
      </c>
      <c r="C152" s="23">
        <v>2985.9375000000009</v>
      </c>
      <c r="D152" s="23">
        <v>3583.1250000000005</v>
      </c>
      <c r="E152" s="23">
        <v>4180.3125</v>
      </c>
      <c r="F152" s="23">
        <v>4777.5000000000009</v>
      </c>
      <c r="G152" s="23">
        <v>5374.6875000000009</v>
      </c>
    </row>
    <row r="153" spans="1:7" x14ac:dyDescent="0.2">
      <c r="A153" s="24" t="s">
        <v>152</v>
      </c>
      <c r="B153" s="33">
        <v>-9555.0000000000036</v>
      </c>
      <c r="C153" s="33">
        <v>-8957.8125000000036</v>
      </c>
      <c r="D153" s="33">
        <v>-8360.6250000000036</v>
      </c>
      <c r="E153" s="33">
        <v>-7763.4375000000036</v>
      </c>
      <c r="F153" s="33">
        <v>-7166.2500000000027</v>
      </c>
      <c r="G153" s="33">
        <v>-6569.0625000000027</v>
      </c>
    </row>
    <row r="154" spans="1:7" x14ac:dyDescent="0.2">
      <c r="A154" s="24" t="s">
        <v>153</v>
      </c>
      <c r="B154" s="33">
        <v>10797.03173106911</v>
      </c>
      <c r="C154" s="33">
        <v>16269.21923106911</v>
      </c>
      <c r="D154" s="33">
        <v>21741.40673106911</v>
      </c>
      <c r="E154" s="33">
        <v>27213.594231069113</v>
      </c>
      <c r="F154" s="33">
        <v>32685.781731069113</v>
      </c>
      <c r="G154" s="33">
        <v>38157.969231069117</v>
      </c>
    </row>
  </sheetData>
  <mergeCells count="14">
    <mergeCell ref="B147:G147"/>
    <mergeCell ref="E3:G3"/>
    <mergeCell ref="J3:L3"/>
    <mergeCell ref="F116:J116"/>
    <mergeCell ref="B116:E116"/>
    <mergeCell ref="B89:H89"/>
    <mergeCell ref="B39:K39"/>
    <mergeCell ref="B64:H64"/>
    <mergeCell ref="P116:S116"/>
    <mergeCell ref="T116:X116"/>
    <mergeCell ref="O115:X115"/>
    <mergeCell ref="O114:X114"/>
    <mergeCell ref="A139:A140"/>
    <mergeCell ref="B139:G139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workbookViewId="0">
      <selection sqref="A1:K1048576"/>
    </sheetView>
  </sheetViews>
  <sheetFormatPr baseColWidth="10" defaultRowHeight="12.75" x14ac:dyDescent="0.2"/>
  <cols>
    <col min="1" max="1" width="11.42578125" style="95"/>
    <col min="2" max="11" width="11.7109375" style="95" customWidth="1"/>
    <col min="12" max="16384" width="11.42578125" style="95"/>
  </cols>
  <sheetData>
    <row r="3" spans="2:11" x14ac:dyDescent="0.2">
      <c r="B3" s="161" t="s">
        <v>166</v>
      </c>
    </row>
    <row r="4" spans="2:11" s="94" customFormat="1" x14ac:dyDescent="0.2"/>
    <row r="5" spans="2:11" ht="26.1" customHeight="1" x14ac:dyDescent="0.2">
      <c r="B5" s="190" t="s">
        <v>0</v>
      </c>
      <c r="C5" s="193" t="s">
        <v>149</v>
      </c>
      <c r="D5" s="193"/>
      <c r="E5" s="193"/>
      <c r="F5" s="193"/>
      <c r="G5" s="193" t="s">
        <v>150</v>
      </c>
      <c r="H5" s="193"/>
      <c r="I5" s="193"/>
      <c r="J5" s="193"/>
      <c r="K5" s="193"/>
    </row>
    <row r="6" spans="2:11" ht="12.75" customHeight="1" x14ac:dyDescent="0.2">
      <c r="B6" s="191"/>
      <c r="C6" s="96" t="s">
        <v>133</v>
      </c>
      <c r="D6" s="96" t="s">
        <v>136</v>
      </c>
      <c r="E6" s="96" t="s">
        <v>138</v>
      </c>
      <c r="F6" s="96" t="s">
        <v>140</v>
      </c>
      <c r="G6" s="96" t="s">
        <v>110</v>
      </c>
      <c r="H6" s="194" t="s">
        <v>112</v>
      </c>
      <c r="I6" s="194"/>
      <c r="J6" s="96" t="s">
        <v>142</v>
      </c>
      <c r="K6" s="96" t="s">
        <v>140</v>
      </c>
    </row>
    <row r="7" spans="2:11" ht="12.75" customHeight="1" x14ac:dyDescent="0.2">
      <c r="B7" s="191"/>
      <c r="C7" s="97" t="s">
        <v>134</v>
      </c>
      <c r="D7" s="97" t="s">
        <v>137</v>
      </c>
      <c r="E7" s="97" t="s">
        <v>139</v>
      </c>
      <c r="F7" s="97" t="s">
        <v>141</v>
      </c>
      <c r="G7" s="97" t="s">
        <v>111</v>
      </c>
      <c r="H7" s="194"/>
      <c r="I7" s="194"/>
      <c r="J7" s="97" t="s">
        <v>143</v>
      </c>
      <c r="K7" s="97" t="s">
        <v>141</v>
      </c>
    </row>
    <row r="8" spans="2:11" ht="12.75" customHeight="1" x14ac:dyDescent="0.2">
      <c r="B8" s="191"/>
      <c r="C8" s="97" t="s">
        <v>135</v>
      </c>
      <c r="D8" s="98"/>
      <c r="E8" s="98"/>
      <c r="F8" s="97" t="s">
        <v>109</v>
      </c>
      <c r="G8" s="98"/>
      <c r="H8" s="99" t="s">
        <v>144</v>
      </c>
      <c r="I8" s="99" t="s">
        <v>146</v>
      </c>
      <c r="J8" s="98"/>
      <c r="K8" s="97" t="s">
        <v>109</v>
      </c>
    </row>
    <row r="9" spans="2:11" ht="12.75" customHeight="1" x14ac:dyDescent="0.2">
      <c r="B9" s="192"/>
      <c r="C9" s="100"/>
      <c r="D9" s="100"/>
      <c r="E9" s="100"/>
      <c r="F9" s="100"/>
      <c r="G9" s="100"/>
      <c r="H9" s="101" t="s">
        <v>145</v>
      </c>
      <c r="I9" s="101" t="s">
        <v>145</v>
      </c>
      <c r="J9" s="100"/>
      <c r="K9" s="100"/>
    </row>
    <row r="10" spans="2:11" ht="18" customHeight="1" x14ac:dyDescent="0.2">
      <c r="B10" s="102">
        <v>1</v>
      </c>
      <c r="C10" s="105">
        <f>'BERECHNUNGS-TABELLE-A'!B119</f>
        <v>6000</v>
      </c>
      <c r="D10" s="105">
        <f>'BERECHNUNGS-TABELLE-A'!C119</f>
        <v>0</v>
      </c>
      <c r="E10" s="105">
        <f>'BERECHNUNGS-TABELLE-A'!D119</f>
        <v>6000</v>
      </c>
      <c r="F10" s="105">
        <f>'BERECHNUNGS-TABELLE-A'!E119</f>
        <v>1800</v>
      </c>
      <c r="G10" s="105">
        <f>'BERECHNUNGS-TABELLE-A'!F119</f>
        <v>84000</v>
      </c>
      <c r="H10" s="105">
        <f>'BERECHNUNGS-TABELLE-A'!G119</f>
        <v>1350</v>
      </c>
      <c r="I10" s="105">
        <f>'BERECHNUNGS-TABELLE-A'!H119</f>
        <v>1350</v>
      </c>
      <c r="J10" s="105">
        <f>'BERECHNUNGS-TABELLE-A'!I119</f>
        <v>0</v>
      </c>
      <c r="K10" s="105">
        <f>'BERECHNUNGS-TABELLE-A'!J119</f>
        <v>0</v>
      </c>
    </row>
    <row r="11" spans="2:11" ht="18" customHeight="1" x14ac:dyDescent="0.2">
      <c r="B11" s="102">
        <v>2</v>
      </c>
      <c r="C11" s="105">
        <f>'BERECHNUNGS-TABELLE-A'!B120</f>
        <v>6000</v>
      </c>
      <c r="D11" s="105">
        <f>'BERECHNUNGS-TABELLE-A'!C120</f>
        <v>9</v>
      </c>
      <c r="E11" s="105">
        <f>'BERECHNUNGS-TABELLE-A'!D120</f>
        <v>12009.000000000371</v>
      </c>
      <c r="F11" s="105">
        <f>'BERECHNUNGS-TABELLE-A'!E120</f>
        <v>1800</v>
      </c>
      <c r="G11" s="105">
        <f>'BERECHNUNGS-TABELLE-A'!F120</f>
        <v>78000</v>
      </c>
      <c r="H11" s="105">
        <f>'BERECHNUNGS-TABELLE-A'!G120</f>
        <v>1260</v>
      </c>
      <c r="I11" s="105">
        <f>'BERECHNUNGS-TABELLE-A'!H120</f>
        <v>1350</v>
      </c>
      <c r="J11" s="105">
        <f>'BERECHNUNGS-TABELLE-A'!I120</f>
        <v>90</v>
      </c>
      <c r="K11" s="105">
        <f>'BERECHNUNGS-TABELLE-A'!J120</f>
        <v>27</v>
      </c>
    </row>
    <row r="12" spans="2:11" ht="18" customHeight="1" x14ac:dyDescent="0.2">
      <c r="B12" s="102">
        <v>3</v>
      </c>
      <c r="C12" s="105">
        <f>'BERECHNUNGS-TABELLE-A'!B121</f>
        <v>6000</v>
      </c>
      <c r="D12" s="105">
        <f>'BERECHNUNGS-TABELLE-A'!C121</f>
        <v>18.013500000000558</v>
      </c>
      <c r="E12" s="105">
        <f>'BERECHNUNGS-TABELLE-A'!D121</f>
        <v>18027.013500000448</v>
      </c>
      <c r="F12" s="105">
        <f>'BERECHNUNGS-TABELLE-A'!E121</f>
        <v>1800</v>
      </c>
      <c r="G12" s="105">
        <f>'BERECHNUNGS-TABELLE-A'!F121</f>
        <v>72000</v>
      </c>
      <c r="H12" s="105">
        <f>'BERECHNUNGS-TABELLE-A'!G121</f>
        <v>1170</v>
      </c>
      <c r="I12" s="105">
        <f>'BERECHNUNGS-TABELLE-A'!H121</f>
        <v>1350</v>
      </c>
      <c r="J12" s="105">
        <f>'BERECHNUNGS-TABELLE-A'!I121</f>
        <v>180</v>
      </c>
      <c r="K12" s="105">
        <f>'BERECHNUNGS-TABELLE-A'!J121</f>
        <v>54</v>
      </c>
    </row>
    <row r="13" spans="2:11" ht="18" customHeight="1" x14ac:dyDescent="0.2">
      <c r="B13" s="102">
        <v>4</v>
      </c>
      <c r="C13" s="105">
        <f>'BERECHNUNGS-TABELLE-A'!B122</f>
        <v>6000</v>
      </c>
      <c r="D13" s="105">
        <f>'BERECHNUNGS-TABELLE-A'!C122</f>
        <v>27.040520250000672</v>
      </c>
      <c r="E13" s="105">
        <f>'BERECHNUNGS-TABELLE-A'!D122</f>
        <v>24054.054020250936</v>
      </c>
      <c r="F13" s="105">
        <f>'BERECHNUNGS-TABELLE-A'!E122</f>
        <v>1800</v>
      </c>
      <c r="G13" s="105">
        <f>'BERECHNUNGS-TABELLE-A'!F122</f>
        <v>66000</v>
      </c>
      <c r="H13" s="105">
        <f>'BERECHNUNGS-TABELLE-A'!G122</f>
        <v>1080</v>
      </c>
      <c r="I13" s="105">
        <f>'BERECHNUNGS-TABELLE-A'!H122</f>
        <v>1350</v>
      </c>
      <c r="J13" s="105">
        <f>'BERECHNUNGS-TABELLE-A'!I122</f>
        <v>270</v>
      </c>
      <c r="K13" s="105">
        <f>'BERECHNUNGS-TABELLE-A'!J122</f>
        <v>81</v>
      </c>
    </row>
    <row r="14" spans="2:11" ht="18" customHeight="1" x14ac:dyDescent="0.2">
      <c r="B14" s="102">
        <v>5</v>
      </c>
      <c r="C14" s="105">
        <f>'BERECHNUNGS-TABELLE-A'!B123</f>
        <v>6000</v>
      </c>
      <c r="D14" s="105">
        <f>'BERECHNUNGS-TABELLE-A'!C123</f>
        <v>36.081081030376403</v>
      </c>
      <c r="E14" s="105">
        <f>'BERECHNUNGS-TABELLE-A'!D123</f>
        <v>30090.135101281412</v>
      </c>
      <c r="F14" s="105">
        <f>'BERECHNUNGS-TABELLE-A'!E123</f>
        <v>1800</v>
      </c>
      <c r="G14" s="105">
        <f>'BERECHNUNGS-TABELLE-A'!F123</f>
        <v>60000</v>
      </c>
      <c r="H14" s="105">
        <f>'BERECHNUNGS-TABELLE-A'!G123</f>
        <v>990</v>
      </c>
      <c r="I14" s="105">
        <f>'BERECHNUNGS-TABELLE-A'!H123</f>
        <v>1350</v>
      </c>
      <c r="J14" s="105">
        <f>'BERECHNUNGS-TABELLE-A'!I123</f>
        <v>360</v>
      </c>
      <c r="K14" s="105">
        <f>'BERECHNUNGS-TABELLE-A'!J123</f>
        <v>108</v>
      </c>
    </row>
    <row r="15" spans="2:11" ht="18" customHeight="1" x14ac:dyDescent="0.2">
      <c r="B15" s="102">
        <v>6</v>
      </c>
      <c r="C15" s="105">
        <f>'BERECHNUNGS-TABELLE-A'!B124</f>
        <v>6000</v>
      </c>
      <c r="D15" s="105">
        <f>'BERECHNUNGS-TABELLE-A'!C124</f>
        <v>45.135202651922121</v>
      </c>
      <c r="E15" s="105">
        <f>'BERECHNUNGS-TABELLE-A'!D124</f>
        <v>36135.270303933226</v>
      </c>
      <c r="F15" s="105">
        <f>'BERECHNUNGS-TABELLE-A'!E124</f>
        <v>1800</v>
      </c>
      <c r="G15" s="105">
        <f>'BERECHNUNGS-TABELLE-A'!F124</f>
        <v>54000</v>
      </c>
      <c r="H15" s="105">
        <f>'BERECHNUNGS-TABELLE-A'!G124</f>
        <v>900</v>
      </c>
      <c r="I15" s="105">
        <f>'BERECHNUNGS-TABELLE-A'!H124</f>
        <v>1350</v>
      </c>
      <c r="J15" s="105">
        <f>'BERECHNUNGS-TABELLE-A'!I124</f>
        <v>450</v>
      </c>
      <c r="K15" s="105">
        <f>'BERECHNUNGS-TABELLE-A'!J124</f>
        <v>135</v>
      </c>
    </row>
    <row r="16" spans="2:11" ht="18" customHeight="1" x14ac:dyDescent="0.2">
      <c r="B16" s="102">
        <v>7</v>
      </c>
      <c r="C16" s="105">
        <f>'BERECHNUNGS-TABELLE-A'!B125</f>
        <v>6000</v>
      </c>
      <c r="D16" s="105">
        <f>'BERECHNUNGS-TABELLE-A'!C125</f>
        <v>54.202905455899838</v>
      </c>
      <c r="E16" s="105">
        <f>'BERECHNUNGS-TABELLE-A'!D125</f>
        <v>42189.47320938966</v>
      </c>
      <c r="F16" s="105">
        <f>'BERECHNUNGS-TABELLE-A'!E125</f>
        <v>1800</v>
      </c>
      <c r="G16" s="105">
        <f>'BERECHNUNGS-TABELLE-A'!F125</f>
        <v>48000</v>
      </c>
      <c r="H16" s="105">
        <f>'BERECHNUNGS-TABELLE-A'!G125</f>
        <v>810</v>
      </c>
      <c r="I16" s="105">
        <f>'BERECHNUNGS-TABELLE-A'!H125</f>
        <v>1350</v>
      </c>
      <c r="J16" s="105">
        <f>'BERECHNUNGS-TABELLE-A'!I125</f>
        <v>540</v>
      </c>
      <c r="K16" s="105">
        <f>'BERECHNUNGS-TABELLE-A'!J125</f>
        <v>162</v>
      </c>
    </row>
    <row r="17" spans="2:11" ht="18" customHeight="1" x14ac:dyDescent="0.2">
      <c r="B17" s="102">
        <v>8</v>
      </c>
      <c r="C17" s="105">
        <f>'BERECHNUNGS-TABELLE-A'!B126</f>
        <v>6000</v>
      </c>
      <c r="D17" s="105">
        <f>'BERECHNUNGS-TABELLE-A'!C126</f>
        <v>63.284209814084491</v>
      </c>
      <c r="E17" s="105">
        <f>'BERECHNUNGS-TABELLE-A'!D126</f>
        <v>48252.757419204376</v>
      </c>
      <c r="F17" s="105">
        <f>'BERECHNUNGS-TABELLE-A'!E126</f>
        <v>1800</v>
      </c>
      <c r="G17" s="105">
        <f>'BERECHNUNGS-TABELLE-A'!F126</f>
        <v>42000</v>
      </c>
      <c r="H17" s="105">
        <f>'BERECHNUNGS-TABELLE-A'!G126</f>
        <v>720</v>
      </c>
      <c r="I17" s="105">
        <f>'BERECHNUNGS-TABELLE-A'!H126</f>
        <v>1350</v>
      </c>
      <c r="J17" s="105">
        <f>'BERECHNUNGS-TABELLE-A'!I126</f>
        <v>630</v>
      </c>
      <c r="K17" s="105">
        <f>'BERECHNUNGS-TABELLE-A'!J126</f>
        <v>189</v>
      </c>
    </row>
    <row r="18" spans="2:11" ht="18" customHeight="1" x14ac:dyDescent="0.2">
      <c r="B18" s="102">
        <v>9</v>
      </c>
      <c r="C18" s="105">
        <f>'BERECHNUNGS-TABELLE-A'!B127</f>
        <v>6000</v>
      </c>
      <c r="D18" s="105">
        <f>'BERECHNUNGS-TABELLE-A'!C127</f>
        <v>72.379136128806564</v>
      </c>
      <c r="E18" s="105">
        <f>'BERECHNUNGS-TABELLE-A'!D127</f>
        <v>54325.136555333382</v>
      </c>
      <c r="F18" s="105">
        <f>'BERECHNUNGS-TABELLE-A'!E127</f>
        <v>1800</v>
      </c>
      <c r="G18" s="105">
        <f>'BERECHNUNGS-TABELLE-A'!F127</f>
        <v>36000</v>
      </c>
      <c r="H18" s="105">
        <f>'BERECHNUNGS-TABELLE-A'!G127</f>
        <v>630</v>
      </c>
      <c r="I18" s="105">
        <f>'BERECHNUNGS-TABELLE-A'!H127</f>
        <v>1350</v>
      </c>
      <c r="J18" s="105">
        <f>'BERECHNUNGS-TABELLE-A'!I127</f>
        <v>720</v>
      </c>
      <c r="K18" s="105">
        <f>'BERECHNUNGS-TABELLE-A'!J127</f>
        <v>216</v>
      </c>
    </row>
    <row r="19" spans="2:11" ht="18" customHeight="1" x14ac:dyDescent="0.2">
      <c r="B19" s="102">
        <v>10</v>
      </c>
      <c r="C19" s="105">
        <f>'BERECHNUNGS-TABELLE-A'!B128</f>
        <v>6000</v>
      </c>
      <c r="D19" s="105">
        <f>'BERECHNUNGS-TABELLE-A'!C128</f>
        <v>81.48770483300008</v>
      </c>
      <c r="E19" s="105">
        <f>'BERECHNUNGS-TABELLE-A'!D128</f>
        <v>60406.624260167009</v>
      </c>
      <c r="F19" s="105">
        <f>'BERECHNUNGS-TABELLE-A'!E128</f>
        <v>1800</v>
      </c>
      <c r="G19" s="105">
        <f>'BERECHNUNGS-TABELLE-A'!F128</f>
        <v>30000</v>
      </c>
      <c r="H19" s="105">
        <f>'BERECHNUNGS-TABELLE-A'!G128</f>
        <v>540</v>
      </c>
      <c r="I19" s="105">
        <f>'BERECHNUNGS-TABELLE-A'!H128</f>
        <v>1350</v>
      </c>
      <c r="J19" s="105">
        <f>'BERECHNUNGS-TABELLE-A'!I128</f>
        <v>810</v>
      </c>
      <c r="K19" s="105">
        <f>'BERECHNUNGS-TABELLE-A'!J128</f>
        <v>243</v>
      </c>
    </row>
    <row r="20" spans="2:11" ht="18" customHeight="1" x14ac:dyDescent="0.2">
      <c r="B20" s="102">
        <v>11</v>
      </c>
      <c r="C20" s="105">
        <f>'BERECHNUNGS-TABELLE-A'!B129</f>
        <v>6000</v>
      </c>
      <c r="D20" s="105">
        <f>'BERECHNUNGS-TABELLE-A'!C129</f>
        <v>90.60993639025051</v>
      </c>
      <c r="E20" s="105">
        <f>'BERECHNUNGS-TABELLE-A'!D129</f>
        <v>66497.234196556543</v>
      </c>
      <c r="F20" s="105">
        <f>'BERECHNUNGS-TABELLE-A'!E129</f>
        <v>1800</v>
      </c>
      <c r="G20" s="105">
        <f>'BERECHNUNGS-TABELLE-A'!F129</f>
        <v>24000</v>
      </c>
      <c r="H20" s="105">
        <f>'BERECHNUNGS-TABELLE-A'!G129</f>
        <v>450</v>
      </c>
      <c r="I20" s="105">
        <f>'BERECHNUNGS-TABELLE-A'!H129</f>
        <v>1350</v>
      </c>
      <c r="J20" s="105">
        <f>'BERECHNUNGS-TABELLE-A'!I129</f>
        <v>900</v>
      </c>
      <c r="K20" s="105">
        <f>'BERECHNUNGS-TABELLE-A'!J129</f>
        <v>270</v>
      </c>
    </row>
    <row r="21" spans="2:11" ht="18" customHeight="1" x14ac:dyDescent="0.2">
      <c r="B21" s="102">
        <v>12</v>
      </c>
      <c r="C21" s="105">
        <f>'BERECHNUNGS-TABELLE-A'!B130</f>
        <v>6000</v>
      </c>
      <c r="D21" s="105">
        <f>'BERECHNUNGS-TABELLE-A'!C130</f>
        <v>99.745851294834821</v>
      </c>
      <c r="E21" s="105">
        <f>'BERECHNUNGS-TABELLE-A'!D130</f>
        <v>72596.980047852441</v>
      </c>
      <c r="F21" s="105">
        <f>'BERECHNUNGS-TABELLE-A'!E130</f>
        <v>1800</v>
      </c>
      <c r="G21" s="105">
        <f>'BERECHNUNGS-TABELLE-A'!F130</f>
        <v>18000</v>
      </c>
      <c r="H21" s="105">
        <f>'BERECHNUNGS-TABELLE-A'!G130</f>
        <v>360</v>
      </c>
      <c r="I21" s="105">
        <f>'BERECHNUNGS-TABELLE-A'!H130</f>
        <v>1350</v>
      </c>
      <c r="J21" s="105">
        <f>'BERECHNUNGS-TABELLE-A'!I130</f>
        <v>990</v>
      </c>
      <c r="K21" s="105">
        <f>'BERECHNUNGS-TABELLE-A'!J130</f>
        <v>297</v>
      </c>
    </row>
    <row r="22" spans="2:11" ht="18" customHeight="1" x14ac:dyDescent="0.2">
      <c r="B22" s="102">
        <v>13</v>
      </c>
      <c r="C22" s="105">
        <f>'BERECHNUNGS-TABELLE-A'!B131</f>
        <v>6000</v>
      </c>
      <c r="D22" s="105">
        <f>'BERECHNUNGS-TABELLE-A'!C131</f>
        <v>108.89547007177866</v>
      </c>
      <c r="E22" s="105">
        <f>'BERECHNUNGS-TABELLE-A'!D131</f>
        <v>78705.875517923865</v>
      </c>
      <c r="F22" s="105">
        <f>'BERECHNUNGS-TABELLE-A'!E131</f>
        <v>1800</v>
      </c>
      <c r="G22" s="105">
        <f>'BERECHNUNGS-TABELLE-A'!F131</f>
        <v>12000</v>
      </c>
      <c r="H22" s="105">
        <f>'BERECHNUNGS-TABELLE-A'!G131</f>
        <v>270</v>
      </c>
      <c r="I22" s="105">
        <f>'BERECHNUNGS-TABELLE-A'!H131</f>
        <v>1350</v>
      </c>
      <c r="J22" s="105">
        <f>'BERECHNUNGS-TABELLE-A'!I131</f>
        <v>1080</v>
      </c>
      <c r="K22" s="105">
        <f>'BERECHNUNGS-TABELLE-A'!J131</f>
        <v>324</v>
      </c>
    </row>
    <row r="23" spans="2:11" ht="18" customHeight="1" x14ac:dyDescent="0.2">
      <c r="B23" s="102">
        <v>14</v>
      </c>
      <c r="C23" s="105">
        <f>'BERECHNUNGS-TABELLE-A'!B132</f>
        <v>6000</v>
      </c>
      <c r="D23" s="105">
        <f>'BERECHNUNGS-TABELLE-A'!C132</f>
        <v>118.0588132768858</v>
      </c>
      <c r="E23" s="105">
        <f>'BERECHNUNGS-TABELLE-A'!D132</f>
        <v>84823.934331201293</v>
      </c>
      <c r="F23" s="105">
        <f>'BERECHNUNGS-TABELLE-A'!E132</f>
        <v>1800</v>
      </c>
      <c r="G23" s="105">
        <f>'BERECHNUNGS-TABELLE-A'!F132</f>
        <v>6000</v>
      </c>
      <c r="H23" s="105">
        <f>'BERECHNUNGS-TABELLE-A'!G132</f>
        <v>180</v>
      </c>
      <c r="I23" s="105">
        <f>'BERECHNUNGS-TABELLE-A'!H132</f>
        <v>1350</v>
      </c>
      <c r="J23" s="105">
        <f>'BERECHNUNGS-TABELLE-A'!I132</f>
        <v>1170</v>
      </c>
      <c r="K23" s="105">
        <f>'BERECHNUNGS-TABELLE-A'!J132</f>
        <v>351</v>
      </c>
    </row>
    <row r="24" spans="2:11" ht="18" customHeight="1" x14ac:dyDescent="0.2">
      <c r="B24" s="102">
        <v>15</v>
      </c>
      <c r="C24" s="105">
        <f>'BERECHNUNGS-TABELLE-A'!B133</f>
        <v>6000</v>
      </c>
      <c r="D24" s="105">
        <f>'BERECHNUNGS-TABELLE-A'!C133</f>
        <v>127.23590149680194</v>
      </c>
      <c r="E24" s="160">
        <f>'BERECHNUNGS-TABELLE-A'!D133</f>
        <v>90951.170232697827</v>
      </c>
      <c r="F24" s="105">
        <f>'BERECHNUNGS-TABELLE-A'!E133</f>
        <v>1800</v>
      </c>
      <c r="G24" s="105">
        <f>'BERECHNUNGS-TABELLE-A'!F133</f>
        <v>0</v>
      </c>
      <c r="H24" s="105">
        <f>'BERECHNUNGS-TABELLE-A'!G133</f>
        <v>90</v>
      </c>
      <c r="I24" s="105">
        <f>'BERECHNUNGS-TABELLE-A'!H133</f>
        <v>1350</v>
      </c>
      <c r="J24" s="105">
        <f>'BERECHNUNGS-TABELLE-A'!I133</f>
        <v>1260</v>
      </c>
      <c r="K24" s="105">
        <f>'BERECHNUNGS-TABELLE-A'!J133</f>
        <v>378</v>
      </c>
    </row>
    <row r="25" spans="2:11" ht="18" customHeight="1" x14ac:dyDescent="0.2">
      <c r="B25" s="189" t="s">
        <v>147</v>
      </c>
      <c r="C25" s="189"/>
      <c r="D25" s="189"/>
      <c r="E25" s="123">
        <f>'BERECHNUNGS-TABELLE-A'!D134</f>
        <v>-5457.0702139618697</v>
      </c>
      <c r="F25" s="104"/>
      <c r="G25" s="104"/>
      <c r="H25" s="104"/>
      <c r="I25" s="104"/>
      <c r="J25" s="104"/>
      <c r="K25" s="104"/>
    </row>
    <row r="26" spans="2:11" ht="18" customHeight="1" x14ac:dyDescent="0.2">
      <c r="B26" s="103" t="s">
        <v>148</v>
      </c>
      <c r="C26" s="125">
        <f>'BERECHNUNGS-TABELLE-A'!B135</f>
        <v>90000</v>
      </c>
      <c r="D26" s="124">
        <f>'BERECHNUNGS-TABELLE-A'!C135</f>
        <v>951.17023269464232</v>
      </c>
      <c r="E26" s="124">
        <f>'BERECHNUNGS-TABELLE-A'!D135</f>
        <v>85494.10001873596</v>
      </c>
      <c r="F26" s="124">
        <f>'BERECHNUNGS-TABELLE-A'!E135</f>
        <v>27000</v>
      </c>
      <c r="G26" s="104"/>
      <c r="H26" s="126">
        <f>'BERECHNUNGS-TABELLE-A'!G135</f>
        <v>10800</v>
      </c>
      <c r="I26" s="126">
        <f>'BERECHNUNGS-TABELLE-A'!H135</f>
        <v>20250</v>
      </c>
      <c r="J26" s="123">
        <f>'BERECHNUNGS-TABELLE-A'!I135</f>
        <v>9450</v>
      </c>
      <c r="K26" s="123">
        <f>'BERECHNUNGS-TABELLE-A'!J135</f>
        <v>2835</v>
      </c>
    </row>
  </sheetData>
  <mergeCells count="5">
    <mergeCell ref="B25:D25"/>
    <mergeCell ref="B5:B9"/>
    <mergeCell ref="C5:F5"/>
    <mergeCell ref="G5:K5"/>
    <mergeCell ref="H6:I7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3"/>
  <sheetViews>
    <sheetView workbookViewId="0">
      <selection sqref="A1:G40"/>
    </sheetView>
  </sheetViews>
  <sheetFormatPr baseColWidth="10" defaultRowHeight="12.75" x14ac:dyDescent="0.2"/>
  <cols>
    <col min="1" max="1" width="2.7109375" style="2" customWidth="1"/>
    <col min="2" max="2" width="53.7109375" style="2" customWidth="1"/>
    <col min="3" max="3" width="17.7109375" style="2" customWidth="1"/>
    <col min="4" max="4" width="5.7109375" style="2" customWidth="1"/>
    <col min="5" max="5" width="53.7109375" style="2" customWidth="1"/>
    <col min="6" max="6" width="17.7109375" style="2" customWidth="1"/>
    <col min="7" max="7" width="2.7109375" style="2" customWidth="1"/>
    <col min="8" max="16384" width="11.42578125" style="2"/>
  </cols>
  <sheetData>
    <row r="1" spans="2:6" ht="12.75" customHeight="1" x14ac:dyDescent="0.2"/>
    <row r="2" spans="2:6" ht="20.100000000000001" customHeight="1" x14ac:dyDescent="0.2">
      <c r="B2" s="74" t="s">
        <v>156</v>
      </c>
      <c r="C2" s="21"/>
    </row>
    <row r="3" spans="2:6" ht="12.75" customHeight="1" x14ac:dyDescent="0.2">
      <c r="B3" s="2" t="s">
        <v>55</v>
      </c>
    </row>
    <row r="4" spans="2:6" ht="12.75" customHeight="1" x14ac:dyDescent="0.2">
      <c r="B4" s="2" t="s">
        <v>56</v>
      </c>
      <c r="C4" s="20"/>
      <c r="E4" s="110" t="s">
        <v>87</v>
      </c>
    </row>
    <row r="5" spans="2:6" ht="12" customHeight="1" x14ac:dyDescent="0.2"/>
    <row r="6" spans="2:6" s="1" customFormat="1" ht="17.100000000000001" customHeight="1" x14ac:dyDescent="0.2">
      <c r="B6" s="106" t="s">
        <v>44</v>
      </c>
    </row>
    <row r="7" spans="2:6" s="19" customFormat="1" ht="12" customHeight="1" x14ac:dyDescent="0.2">
      <c r="B7" s="18"/>
    </row>
    <row r="8" spans="2:6" s="3" customFormat="1" ht="17.100000000000001" customHeight="1" x14ac:dyDescent="0.2">
      <c r="B8" s="13" t="s">
        <v>66</v>
      </c>
    </row>
    <row r="9" spans="2:6" s="1" customFormat="1" ht="17.100000000000001" customHeight="1" x14ac:dyDescent="0.2">
      <c r="B9" s="4" t="s">
        <v>76</v>
      </c>
      <c r="C9" s="107">
        <v>90000</v>
      </c>
      <c r="E9" s="151"/>
    </row>
    <row r="10" spans="2:6" s="1" customFormat="1" ht="17.100000000000001" customHeight="1" x14ac:dyDescent="0.2">
      <c r="B10" s="4" t="s">
        <v>88</v>
      </c>
      <c r="C10" s="108">
        <v>15</v>
      </c>
    </row>
    <row r="11" spans="2:6" s="1" customFormat="1" ht="17.100000000000001" customHeight="1" x14ac:dyDescent="0.2">
      <c r="B11" s="4" t="s">
        <v>77</v>
      </c>
      <c r="C11" s="109">
        <v>1</v>
      </c>
    </row>
    <row r="12" spans="2:6" s="1" customFormat="1" ht="17.100000000000001" customHeight="1" x14ac:dyDescent="0.2">
      <c r="B12" s="4" t="s">
        <v>78</v>
      </c>
      <c r="C12" s="107">
        <v>3</v>
      </c>
    </row>
    <row r="13" spans="2:6" s="1" customFormat="1" ht="17.100000000000001" customHeight="1" x14ac:dyDescent="0.2">
      <c r="B13" s="4" t="s">
        <v>79</v>
      </c>
      <c r="C13" s="107">
        <v>20</v>
      </c>
      <c r="E13" s="73" t="s">
        <v>89</v>
      </c>
      <c r="F13" s="73"/>
    </row>
    <row r="14" spans="2:6" s="1" customFormat="1" ht="17.100000000000001" customHeight="1" x14ac:dyDescent="0.2">
      <c r="B14" s="4" t="s">
        <v>80</v>
      </c>
      <c r="C14" s="107">
        <v>6.25</v>
      </c>
      <c r="E14" s="73" t="s">
        <v>89</v>
      </c>
      <c r="F14" s="73"/>
    </row>
    <row r="15" spans="2:6" s="17" customFormat="1" ht="12" customHeight="1" x14ac:dyDescent="0.2"/>
    <row r="16" spans="2:6" s="13" customFormat="1" ht="17.100000000000001" customHeight="1" x14ac:dyDescent="0.2">
      <c r="B16" s="13" t="s">
        <v>65</v>
      </c>
      <c r="E16" s="13" t="s">
        <v>67</v>
      </c>
    </row>
    <row r="17" spans="2:6" s="1" customFormat="1" ht="17.100000000000001" customHeight="1" x14ac:dyDescent="0.2">
      <c r="B17" s="4" t="s">
        <v>131</v>
      </c>
      <c r="C17" s="152">
        <f>'BERECHNUNGS-TABELLE-B'!B7</f>
        <v>6000</v>
      </c>
      <c r="D17" s="63" t="s">
        <v>85</v>
      </c>
      <c r="E17" s="4"/>
    </row>
    <row r="18" spans="2:6" s="1" customFormat="1" ht="17.100000000000001" customHeight="1" x14ac:dyDescent="0.2">
      <c r="B18" s="5" t="s">
        <v>72</v>
      </c>
      <c r="C18" s="152">
        <f>'BERECHNUNGS-TABELLE-B'!F45</f>
        <v>1200</v>
      </c>
      <c r="E18" s="5" t="s">
        <v>155</v>
      </c>
      <c r="F18" s="157">
        <f>'BERECHNUNGS-TABELLE-B'!B30</f>
        <v>-21600</v>
      </c>
    </row>
    <row r="19" spans="2:6" s="1" customFormat="1" ht="17.100000000000001" customHeight="1" x14ac:dyDescent="0.2">
      <c r="B19" s="4" t="s">
        <v>81</v>
      </c>
      <c r="C19" s="152">
        <f>'BERECHNUNGS-TABELLE-B'!B22</f>
        <v>96581.373221998991</v>
      </c>
      <c r="E19" s="5" t="s">
        <v>69</v>
      </c>
      <c r="F19" s="154">
        <f>'BERECHNUNGS-TABELLE-B'!B31</f>
        <v>-40500</v>
      </c>
    </row>
    <row r="20" spans="2:6" s="1" customFormat="1" ht="17.100000000000001" customHeight="1" x14ac:dyDescent="0.2">
      <c r="B20" s="4" t="s">
        <v>132</v>
      </c>
      <c r="C20" s="152">
        <f>'BERECHNUNGS-TABELLE-B'!B24</f>
        <v>90545.037395624051</v>
      </c>
      <c r="E20" s="4" t="s">
        <v>125</v>
      </c>
      <c r="F20" s="154">
        <f>'BERECHNUNGS-TABELLE-B'!B32</f>
        <v>-18900</v>
      </c>
    </row>
    <row r="21" spans="2:6" s="1" customFormat="1" ht="17.100000000000001" customHeight="1" x14ac:dyDescent="0.2">
      <c r="B21" s="5" t="s">
        <v>74</v>
      </c>
      <c r="C21" s="152">
        <f>-'BERECHNUNGS-TABELLE-B'!B27</f>
        <v>-6036.3358263749369</v>
      </c>
      <c r="E21" s="5" t="s">
        <v>70</v>
      </c>
      <c r="F21" s="154">
        <f>-'BERECHNUNGS-TABELLE-B'!B34</f>
        <v>4320</v>
      </c>
    </row>
    <row r="22" spans="2:6" s="1" customFormat="1" ht="17.100000000000001" customHeight="1" x14ac:dyDescent="0.2">
      <c r="B22" s="5" t="s">
        <v>73</v>
      </c>
      <c r="C22" s="152">
        <f>'BERECHNUNGS-TABELLE-B'!B26</f>
        <v>18000</v>
      </c>
      <c r="E22" s="5" t="s">
        <v>71</v>
      </c>
      <c r="F22" s="154">
        <f>-'BERECHNUNGS-TABELLE-B'!B35</f>
        <v>8100</v>
      </c>
    </row>
    <row r="23" spans="2:6" s="1" customFormat="1" ht="17.100000000000001" customHeight="1" x14ac:dyDescent="0.2">
      <c r="B23" s="4" t="s">
        <v>154</v>
      </c>
      <c r="C23" s="152">
        <f>'BERECHNUNGS-TABELLE-B'!F6</f>
        <v>11963.664173625064</v>
      </c>
      <c r="E23" s="4" t="s">
        <v>129</v>
      </c>
      <c r="F23" s="154">
        <f>'BERECHNUNGS-TABELLE-B'!B36</f>
        <v>3780</v>
      </c>
    </row>
    <row r="24" spans="2:6" s="1" customFormat="1" ht="17.100000000000001" customHeight="1" x14ac:dyDescent="0.2">
      <c r="B24" s="4" t="s">
        <v>82</v>
      </c>
      <c r="C24" s="153">
        <f>'BERECHNUNGS-TABELLE-B'!G22</f>
        <v>3.1924847550239062E-2</v>
      </c>
      <c r="E24" s="4"/>
    </row>
    <row r="25" spans="2:6" s="16" customFormat="1" ht="12" customHeight="1" x14ac:dyDescent="0.2">
      <c r="B25" s="14"/>
      <c r="C25" s="15"/>
    </row>
    <row r="26" spans="2:6" s="13" customFormat="1" ht="17.100000000000001" customHeight="1" x14ac:dyDescent="0.2">
      <c r="B26" s="13" t="s">
        <v>86</v>
      </c>
      <c r="E26" s="13" t="s">
        <v>86</v>
      </c>
    </row>
    <row r="27" spans="2:6" s="1" customFormat="1" ht="17.100000000000001" customHeight="1" x14ac:dyDescent="0.2">
      <c r="B27" s="5" t="s">
        <v>75</v>
      </c>
      <c r="C27" s="152">
        <f>'BERECHNUNGS-TABELLE-B'!F5</f>
        <v>6581.3732219991198</v>
      </c>
      <c r="E27" s="5" t="s">
        <v>127</v>
      </c>
      <c r="F27" s="158">
        <f>'BERECHNUNGS-TABELLE-B'!B28</f>
        <v>11963.664173625064</v>
      </c>
    </row>
    <row r="28" spans="2:6" s="1" customFormat="1" ht="17.100000000000001" customHeight="1" x14ac:dyDescent="0.2">
      <c r="B28" s="5" t="s">
        <v>127</v>
      </c>
      <c r="C28" s="152">
        <f>'BERECHNUNGS-TABELLE-B'!B28</f>
        <v>11963.664173625064</v>
      </c>
      <c r="E28" s="5" t="s">
        <v>126</v>
      </c>
      <c r="F28" s="154">
        <f>'BERECHNUNGS-TABELLE-B'!B36</f>
        <v>3780</v>
      </c>
    </row>
    <row r="29" spans="2:6" s="1" customFormat="1" ht="17.100000000000001" customHeight="1" x14ac:dyDescent="0.2">
      <c r="B29" s="4" t="s">
        <v>36</v>
      </c>
      <c r="C29" s="159">
        <f>'BERECHNUNGS-TABELLE-B'!G7</f>
        <v>18545.037395624182</v>
      </c>
      <c r="E29" s="4" t="s">
        <v>130</v>
      </c>
      <c r="F29" s="155">
        <f>'BERECHNUNGS-TABELLE-B'!F16</f>
        <v>15743.664173625064</v>
      </c>
    </row>
    <row r="30" spans="2:6" s="1" customFormat="1" ht="17.100000000000001" customHeight="1" x14ac:dyDescent="0.2">
      <c r="B30" s="5" t="s">
        <v>128</v>
      </c>
      <c r="C30" s="154">
        <f>'BERECHNUNGS-TABELLE-B'!F9</f>
        <v>-18900</v>
      </c>
      <c r="E30" s="5" t="s">
        <v>75</v>
      </c>
      <c r="F30" s="152">
        <f>'BERECHNUNGS-TABELLE-B'!F5</f>
        <v>6581.3732219991198</v>
      </c>
    </row>
    <row r="31" spans="2:6" s="1" customFormat="1" ht="17.100000000000001" customHeight="1" x14ac:dyDescent="0.2">
      <c r="B31" s="5" t="s">
        <v>126</v>
      </c>
      <c r="C31" s="154">
        <f>'BERECHNUNGS-TABELLE-B'!F10</f>
        <v>3780</v>
      </c>
      <c r="E31" s="5" t="s">
        <v>128</v>
      </c>
      <c r="F31" s="154">
        <f>'BERECHNUNGS-TABELLE-B'!F9</f>
        <v>-18900</v>
      </c>
    </row>
    <row r="32" spans="2:6" s="1" customFormat="1" ht="17.100000000000001" customHeight="1" x14ac:dyDescent="0.2">
      <c r="B32" s="4" t="s">
        <v>83</v>
      </c>
      <c r="C32" s="159">
        <f>'BERECHNUNGS-TABELLE-B'!G11</f>
        <v>-15120</v>
      </c>
      <c r="E32" s="4" t="s">
        <v>103</v>
      </c>
      <c r="F32" s="155">
        <f>'BERECHNUNGS-TABELLE-B'!F17</f>
        <v>-12318.62677800088</v>
      </c>
    </row>
    <row r="33" spans="2:6" s="1" customFormat="1" ht="17.100000000000001" customHeight="1" x14ac:dyDescent="0.2">
      <c r="B33" s="4" t="s">
        <v>90</v>
      </c>
      <c r="C33" s="155">
        <f>'BERECHNUNGS-TABELLE-B'!G13</f>
        <v>3425.037395624182</v>
      </c>
      <c r="E33" s="4" t="s">
        <v>84</v>
      </c>
      <c r="F33" s="155">
        <f>'BERECHNUNGS-TABELLE-B'!G19</f>
        <v>3425.0373956241838</v>
      </c>
    </row>
    <row r="34" spans="2:6" s="6" customFormat="1" ht="11.1" customHeight="1" x14ac:dyDescent="0.2">
      <c r="B34" s="7"/>
      <c r="C34" s="8"/>
    </row>
    <row r="35" spans="2:6" s="1" customFormat="1" ht="17.100000000000001" customHeight="1" x14ac:dyDescent="0.2">
      <c r="B35" s="4" t="s">
        <v>91</v>
      </c>
      <c r="C35" s="156">
        <f>'BERECHNUNGS-TABELLE-B'!G24</f>
        <v>3.6795709118301947E-2</v>
      </c>
      <c r="E35" s="4"/>
      <c r="F35" s="6"/>
    </row>
    <row r="36" spans="2:6" s="11" customFormat="1" ht="12" customHeight="1" x14ac:dyDescent="0.2">
      <c r="B36" s="9"/>
      <c r="C36" s="10"/>
      <c r="F36" s="12"/>
    </row>
    <row r="37" spans="2:6" s="113" customFormat="1" ht="12" customHeight="1" x14ac:dyDescent="0.2">
      <c r="B37" s="111" t="s">
        <v>165</v>
      </c>
      <c r="C37" s="112"/>
    </row>
    <row r="38" spans="2:6" s="113" customFormat="1" ht="12" customHeight="1" x14ac:dyDescent="0.2">
      <c r="B38" s="111" t="s">
        <v>92</v>
      </c>
      <c r="C38" s="114"/>
    </row>
    <row r="39" spans="2:6" s="113" customFormat="1" ht="12" customHeight="1" x14ac:dyDescent="0.2">
      <c r="B39" s="111" t="s">
        <v>93</v>
      </c>
      <c r="C39" s="112"/>
    </row>
    <row r="40" spans="2:6" s="11" customFormat="1" ht="12.75" customHeight="1" x14ac:dyDescent="0.2">
      <c r="B40" s="2"/>
      <c r="C40" s="2"/>
    </row>
    <row r="41" spans="2:6" ht="12.75" customHeight="1" x14ac:dyDescent="0.2"/>
    <row r="42" spans="2:6" ht="12.75" customHeight="1" x14ac:dyDescent="0.2"/>
    <row r="43" spans="2:6" ht="12.75" customHeight="1" x14ac:dyDescent="0.2"/>
    <row r="44" spans="2:6" ht="12.75" customHeight="1" x14ac:dyDescent="0.2"/>
    <row r="45" spans="2:6" ht="12.75" customHeight="1" x14ac:dyDescent="0.2"/>
    <row r="46" spans="2:6" ht="12.75" customHeight="1" x14ac:dyDescent="0.2"/>
    <row r="47" spans="2:6" ht="12.75" customHeight="1" x14ac:dyDescent="0.2"/>
    <row r="48" spans="2: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4"/>
  <sheetViews>
    <sheetView topLeftCell="A118" workbookViewId="0">
      <selection activeCell="B39" sqref="B39:K39"/>
    </sheetView>
  </sheetViews>
  <sheetFormatPr baseColWidth="10" defaultRowHeight="12.75" x14ac:dyDescent="0.2"/>
  <cols>
    <col min="1" max="1" width="41.7109375" style="24" customWidth="1"/>
    <col min="2" max="2" width="12.7109375" style="23" customWidth="1"/>
    <col min="3" max="13" width="12.7109375" style="24" customWidth="1"/>
    <col min="14" max="14" width="11.42578125" style="25"/>
    <col min="15" max="15" width="5.7109375" style="127" customWidth="1"/>
    <col min="16" max="24" width="13" style="25" customWidth="1"/>
    <col min="25" max="16384" width="11.42578125" style="25"/>
  </cols>
  <sheetData>
    <row r="2" spans="1:13" ht="14.25" x14ac:dyDescent="0.2">
      <c r="A2" s="22" t="s">
        <v>44</v>
      </c>
    </row>
    <row r="3" spans="1:13" x14ac:dyDescent="0.2">
      <c r="B3" s="26"/>
      <c r="E3" s="183" t="s">
        <v>48</v>
      </c>
      <c r="F3" s="183"/>
      <c r="G3" s="183"/>
      <c r="I3" s="27"/>
      <c r="J3" s="184" t="s">
        <v>52</v>
      </c>
      <c r="K3" s="185"/>
      <c r="L3" s="185"/>
    </row>
    <row r="5" spans="1:13" x14ac:dyDescent="0.2">
      <c r="A5" s="28" t="s">
        <v>1</v>
      </c>
      <c r="B5" s="115">
        <f>'EINGABE-SEITE-B'!C9</f>
        <v>90000</v>
      </c>
      <c r="C5" s="29"/>
      <c r="E5" s="28" t="s">
        <v>35</v>
      </c>
      <c r="F5" s="75">
        <f>SUMIF($A$44:$A$59,$B$6,E$44:E$59)</f>
        <v>6581.3732219991198</v>
      </c>
      <c r="G5" s="76"/>
      <c r="J5" s="28" t="s">
        <v>35</v>
      </c>
      <c r="K5" s="30">
        <f>SUMIF($A$44:$A$59,$B$6,E$44:E$59)</f>
        <v>6581.3732219991198</v>
      </c>
    </row>
    <row r="6" spans="1:13" x14ac:dyDescent="0.2">
      <c r="A6" s="28" t="s">
        <v>34</v>
      </c>
      <c r="B6" s="116">
        <f>'EINGABE-SEITE-B'!C10</f>
        <v>15</v>
      </c>
      <c r="E6" s="28" t="s">
        <v>54</v>
      </c>
      <c r="F6" s="75">
        <f>SUMIF($A$44:$A$59,$B$6,K$44:K$59)</f>
        <v>11963.664173625064</v>
      </c>
      <c r="G6" s="76"/>
      <c r="J6" s="28" t="s">
        <v>54</v>
      </c>
      <c r="K6" s="85">
        <f>SUMIF($A$44:$A$59,$B$6,K$44:K$59)</f>
        <v>11963.664173625064</v>
      </c>
    </row>
    <row r="7" spans="1:13" x14ac:dyDescent="0.2">
      <c r="A7" s="24" t="s">
        <v>4</v>
      </c>
      <c r="B7" s="118">
        <f>B5/B6</f>
        <v>6000</v>
      </c>
      <c r="E7" s="28" t="s">
        <v>36</v>
      </c>
      <c r="F7" s="77"/>
      <c r="G7" s="78">
        <f>SUM(F5:F6)</f>
        <v>18545.037395624182</v>
      </c>
      <c r="H7" s="32"/>
      <c r="J7" s="28" t="s">
        <v>36</v>
      </c>
      <c r="K7" s="23"/>
      <c r="L7" s="31">
        <f>SUM(K5:K6)</f>
        <v>18545.037395624182</v>
      </c>
      <c r="M7" s="33"/>
    </row>
    <row r="8" spans="1:13" x14ac:dyDescent="0.2">
      <c r="F8" s="79"/>
      <c r="G8" s="79"/>
    </row>
    <row r="9" spans="1:13" x14ac:dyDescent="0.2">
      <c r="A9" s="28" t="s">
        <v>7</v>
      </c>
      <c r="B9" s="117">
        <f>'EINGABE-SEITE-B'!C11</f>
        <v>1</v>
      </c>
      <c r="C9" s="26"/>
      <c r="E9" s="28" t="s">
        <v>39</v>
      </c>
      <c r="F9" s="80">
        <f>-SUMIF($A$69:$A$84,$B$6,J$69:J$84)</f>
        <v>-18900</v>
      </c>
      <c r="G9" s="79"/>
      <c r="J9" s="28" t="s">
        <v>49</v>
      </c>
      <c r="K9" s="30">
        <f>-SUMIF($A$69:$A$84,$B$6,J$69:J$84)</f>
        <v>-18900</v>
      </c>
    </row>
    <row r="10" spans="1:13" x14ac:dyDescent="0.2">
      <c r="A10" s="24" t="s">
        <v>11</v>
      </c>
      <c r="B10" s="119">
        <f>B9/100</f>
        <v>0.01</v>
      </c>
      <c r="C10" s="26"/>
      <c r="E10" s="28" t="s">
        <v>50</v>
      </c>
      <c r="F10" s="80">
        <f>SUMIF($A$69:$A$84,$B$6,K$69:K$84)</f>
        <v>3780</v>
      </c>
      <c r="G10" s="81"/>
      <c r="J10" s="28" t="s">
        <v>51</v>
      </c>
      <c r="K10" s="85">
        <f>SUMIF($A$69:$A$84,$B$6,K$69:K$84)</f>
        <v>3780</v>
      </c>
      <c r="L10" s="33"/>
    </row>
    <row r="11" spans="1:13" x14ac:dyDescent="0.2">
      <c r="A11" s="24" t="s">
        <v>12</v>
      </c>
      <c r="B11" s="119">
        <f>1+B10</f>
        <v>1.01</v>
      </c>
      <c r="E11" s="28" t="s">
        <v>37</v>
      </c>
      <c r="F11" s="79"/>
      <c r="G11" s="78">
        <f>SUM(F9:F10)</f>
        <v>-15120</v>
      </c>
      <c r="J11" s="28" t="s">
        <v>37</v>
      </c>
      <c r="L11" s="31">
        <f>SUM(K9:K10)</f>
        <v>-15120</v>
      </c>
    </row>
    <row r="12" spans="1:13" x14ac:dyDescent="0.2">
      <c r="B12" s="26"/>
      <c r="F12" s="79"/>
      <c r="G12" s="79"/>
    </row>
    <row r="13" spans="1:13" x14ac:dyDescent="0.2">
      <c r="A13" s="28" t="s">
        <v>8</v>
      </c>
      <c r="B13" s="117">
        <f>'EINGABE-SEITE-B'!C12</f>
        <v>3</v>
      </c>
      <c r="E13" s="28" t="s">
        <v>38</v>
      </c>
      <c r="F13" s="79"/>
      <c r="G13" s="78">
        <f>G7+G11</f>
        <v>3425.037395624182</v>
      </c>
      <c r="J13" s="28" t="s">
        <v>38</v>
      </c>
      <c r="L13" s="31">
        <f>L7+L11</f>
        <v>3425.037395624182</v>
      </c>
    </row>
    <row r="14" spans="1:13" x14ac:dyDescent="0.2">
      <c r="A14" s="24" t="s">
        <v>9</v>
      </c>
      <c r="B14" s="119">
        <f>B13/100</f>
        <v>0.03</v>
      </c>
      <c r="F14" s="79"/>
      <c r="G14" s="79"/>
    </row>
    <row r="15" spans="1:13" x14ac:dyDescent="0.2">
      <c r="F15" s="79"/>
      <c r="G15" s="79"/>
    </row>
    <row r="16" spans="1:13" x14ac:dyDescent="0.2">
      <c r="A16" s="28" t="s">
        <v>5</v>
      </c>
      <c r="B16" s="115">
        <f>'EINGABE-SEITE-B'!C13</f>
        <v>20</v>
      </c>
      <c r="E16" s="28" t="s">
        <v>100</v>
      </c>
      <c r="F16" s="80">
        <f>F6+F10</f>
        <v>15743.664173625064</v>
      </c>
      <c r="G16" s="79"/>
      <c r="J16" s="28" t="s">
        <v>53</v>
      </c>
      <c r="K16" s="30">
        <f>K6+K10</f>
        <v>15743.664173625064</v>
      </c>
    </row>
    <row r="17" spans="1:12" x14ac:dyDescent="0.2">
      <c r="A17" s="24" t="s">
        <v>6</v>
      </c>
      <c r="B17" s="119">
        <f>B16/100</f>
        <v>0.2</v>
      </c>
      <c r="E17" s="28" t="s">
        <v>43</v>
      </c>
      <c r="F17" s="80">
        <f>F5+F9</f>
        <v>-12318.62677800088</v>
      </c>
      <c r="G17" s="79"/>
      <c r="J17" s="28" t="s">
        <v>43</v>
      </c>
      <c r="K17" s="85">
        <f>K5+K9</f>
        <v>-12318.62677800088</v>
      </c>
    </row>
    <row r="18" spans="1:12" x14ac:dyDescent="0.2">
      <c r="B18" s="26"/>
      <c r="F18" s="79"/>
      <c r="G18" s="79"/>
    </row>
    <row r="19" spans="1:12" x14ac:dyDescent="0.2">
      <c r="A19" s="28" t="s">
        <v>15</v>
      </c>
      <c r="B19" s="115">
        <f>'EINGABE-SEITE-B'!C14</f>
        <v>6.25</v>
      </c>
      <c r="E19" s="28" t="s">
        <v>38</v>
      </c>
      <c r="F19" s="79"/>
      <c r="G19" s="78">
        <f>F16+F17</f>
        <v>3425.0373956241838</v>
      </c>
      <c r="J19" s="28" t="s">
        <v>38</v>
      </c>
      <c r="L19" s="86">
        <f>K16+K17</f>
        <v>3425.0373956241838</v>
      </c>
    </row>
    <row r="20" spans="1:12" x14ac:dyDescent="0.2">
      <c r="A20" s="24" t="s">
        <v>16</v>
      </c>
      <c r="B20" s="119">
        <f>B19/100</f>
        <v>6.25E-2</v>
      </c>
      <c r="F20" s="79"/>
      <c r="G20" s="79"/>
    </row>
    <row r="21" spans="1:12" x14ac:dyDescent="0.2">
      <c r="F21" s="79"/>
      <c r="G21" s="79"/>
      <c r="I21" s="34"/>
      <c r="J21" s="34"/>
      <c r="K21" s="34"/>
      <c r="L21" s="34"/>
    </row>
    <row r="22" spans="1:12" x14ac:dyDescent="0.2">
      <c r="A22" s="28" t="s">
        <v>57</v>
      </c>
      <c r="B22" s="35">
        <f>SUMIF($A$44:$A$59,$B$6,C$44:C$59)</f>
        <v>96581.373221998991</v>
      </c>
      <c r="E22" s="28" t="s">
        <v>45</v>
      </c>
      <c r="F22" s="82"/>
      <c r="G22" s="83">
        <f>SUMIF($A$44:$A$59,$B$6,L$44:L$59)</f>
        <v>3.1924847550239062E-2</v>
      </c>
      <c r="I22" s="34"/>
      <c r="J22" s="37"/>
      <c r="K22" s="36"/>
      <c r="L22" s="38"/>
    </row>
    <row r="23" spans="1:12" x14ac:dyDescent="0.2">
      <c r="A23" s="28" t="s">
        <v>58</v>
      </c>
      <c r="B23" s="35">
        <f>SUMIF($A$44:$A$59,$B$6,I$44:I$59)</f>
        <v>6036.3358263749369</v>
      </c>
      <c r="F23" s="79"/>
      <c r="G23" s="79"/>
      <c r="I23" s="34"/>
      <c r="J23" s="34"/>
      <c r="K23" s="34"/>
      <c r="L23" s="34"/>
    </row>
    <row r="24" spans="1:12" x14ac:dyDescent="0.2">
      <c r="A24" s="28" t="s">
        <v>59</v>
      </c>
      <c r="B24" s="35">
        <f>SUMIF($A$44:$A$59,$B$6,J$44:J$59)</f>
        <v>90545.037395624051</v>
      </c>
      <c r="E24" s="28" t="s">
        <v>46</v>
      </c>
      <c r="F24" s="79"/>
      <c r="G24" s="84">
        <f>$G$7/(($B$5*($B$6-1)/2)-($B$17*($B$5*(($B$6-1)/2))))</f>
        <v>3.6795709118301947E-2</v>
      </c>
      <c r="I24" s="34"/>
      <c r="J24" s="37"/>
      <c r="K24" s="34"/>
      <c r="L24" s="39"/>
    </row>
    <row r="26" spans="1:12" x14ac:dyDescent="0.2">
      <c r="A26" s="28" t="s">
        <v>68</v>
      </c>
      <c r="B26" s="35">
        <f>SUMIF($A$44:$A$59,$B$6,G$44:G$59)</f>
        <v>18000</v>
      </c>
      <c r="E26" s="28"/>
      <c r="G26" s="34"/>
    </row>
    <row r="27" spans="1:12" x14ac:dyDescent="0.2">
      <c r="A27" s="28" t="s">
        <v>58</v>
      </c>
      <c r="B27" s="35">
        <f>B23</f>
        <v>6036.3358263749369</v>
      </c>
    </row>
    <row r="28" spans="1:12" x14ac:dyDescent="0.2">
      <c r="A28" s="28" t="s">
        <v>54</v>
      </c>
      <c r="B28" s="40">
        <f>-B27+B26</f>
        <v>11963.664173625064</v>
      </c>
    </row>
    <row r="30" spans="1:12" x14ac:dyDescent="0.2">
      <c r="A30" s="28" t="s">
        <v>60</v>
      </c>
      <c r="B30" s="35">
        <f>-SUMIF($A$69:$A$84,$B$6,D$69:D$84)</f>
        <v>-21600</v>
      </c>
    </row>
    <row r="31" spans="1:12" x14ac:dyDescent="0.2">
      <c r="A31" s="28" t="s">
        <v>61</v>
      </c>
      <c r="B31" s="35">
        <f>-SUMIF($A$94:$A$109,$B$6,D$94:D$109)</f>
        <v>-40500</v>
      </c>
    </row>
    <row r="32" spans="1:12" x14ac:dyDescent="0.2">
      <c r="A32" s="28" t="s">
        <v>39</v>
      </c>
      <c r="B32" s="40">
        <f>B31-B30</f>
        <v>-18900</v>
      </c>
    </row>
    <row r="34" spans="1:13" x14ac:dyDescent="0.2">
      <c r="A34" s="28" t="s">
        <v>63</v>
      </c>
      <c r="B34" s="35">
        <f>-SUMIF($A$69:$A$84,$B$6,F$69:F$84)</f>
        <v>-4320</v>
      </c>
    </row>
    <row r="35" spans="1:13" x14ac:dyDescent="0.2">
      <c r="A35" s="28" t="s">
        <v>64</v>
      </c>
      <c r="B35" s="35">
        <f>-SUMIF($A$94:$A$109,$B$6,F$94:F$109)</f>
        <v>-8100</v>
      </c>
    </row>
    <row r="36" spans="1:13" x14ac:dyDescent="0.2">
      <c r="A36" s="28" t="s">
        <v>62</v>
      </c>
      <c r="B36" s="40">
        <f>-B35+B34</f>
        <v>3780</v>
      </c>
    </row>
    <row r="39" spans="1:13" x14ac:dyDescent="0.2">
      <c r="B39" s="188" t="s">
        <v>23</v>
      </c>
      <c r="C39" s="188"/>
      <c r="D39" s="188"/>
      <c r="E39" s="188"/>
      <c r="F39" s="188"/>
      <c r="G39" s="188"/>
      <c r="H39" s="188"/>
      <c r="I39" s="188"/>
      <c r="J39" s="188"/>
      <c r="K39" s="188"/>
      <c r="L39" s="41" t="s">
        <v>27</v>
      </c>
      <c r="M39" s="64" t="s">
        <v>94</v>
      </c>
    </row>
    <row r="40" spans="1:13" x14ac:dyDescent="0.2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64"/>
    </row>
    <row r="41" spans="1:13" x14ac:dyDescent="0.2">
      <c r="B41" s="45" t="s">
        <v>3</v>
      </c>
      <c r="C41" s="46" t="s">
        <v>10</v>
      </c>
      <c r="D41" s="46" t="s">
        <v>13</v>
      </c>
      <c r="E41" s="46" t="s">
        <v>13</v>
      </c>
      <c r="F41" s="46" t="s">
        <v>19</v>
      </c>
      <c r="G41" s="46" t="s">
        <v>18</v>
      </c>
      <c r="H41" s="46" t="s">
        <v>3</v>
      </c>
      <c r="I41" s="46" t="s">
        <v>20</v>
      </c>
      <c r="J41" s="46" t="s">
        <v>10</v>
      </c>
      <c r="K41" s="46" t="s">
        <v>17</v>
      </c>
      <c r="L41" s="46" t="s">
        <v>25</v>
      </c>
      <c r="M41" s="65" t="s">
        <v>20</v>
      </c>
    </row>
    <row r="42" spans="1:13" x14ac:dyDescent="0.2">
      <c r="B42" s="45"/>
      <c r="C42" s="46" t="s">
        <v>26</v>
      </c>
      <c r="D42" s="46" t="s">
        <v>0</v>
      </c>
      <c r="E42" s="46" t="s">
        <v>14</v>
      </c>
      <c r="F42" s="46" t="s">
        <v>0</v>
      </c>
      <c r="G42" s="46" t="s">
        <v>14</v>
      </c>
      <c r="H42" s="46" t="s">
        <v>24</v>
      </c>
      <c r="I42" s="46" t="s">
        <v>21</v>
      </c>
      <c r="J42" s="46" t="s">
        <v>24</v>
      </c>
      <c r="K42" s="46" t="s">
        <v>22</v>
      </c>
      <c r="L42" s="46" t="s">
        <v>24</v>
      </c>
      <c r="M42" s="65" t="s">
        <v>21</v>
      </c>
    </row>
    <row r="43" spans="1:13" x14ac:dyDescent="0.2">
      <c r="B43" s="33"/>
      <c r="C43" s="28"/>
      <c r="D43" s="28"/>
      <c r="E43" s="28"/>
    </row>
    <row r="44" spans="1:13" x14ac:dyDescent="0.2">
      <c r="A44" s="24">
        <v>0</v>
      </c>
      <c r="B44" s="33"/>
      <c r="C44" s="28"/>
      <c r="D44" s="28"/>
      <c r="E44" s="28"/>
    </row>
    <row r="45" spans="1:13" x14ac:dyDescent="0.2">
      <c r="A45" s="24">
        <v>1</v>
      </c>
      <c r="B45" s="47">
        <f>IF(A45&gt;(B$6),0,B$7)</f>
        <v>6000</v>
      </c>
      <c r="C45" s="23">
        <f>IF(B45=0,0,B$7*((((B$11)^A45)-1)/(B$11-1)))</f>
        <v>6000</v>
      </c>
      <c r="D45" s="23">
        <f>IF(C45=0,0,B$10*C44)</f>
        <v>0</v>
      </c>
      <c r="E45" s="23">
        <f>SUM(D$45:D45)</f>
        <v>0</v>
      </c>
      <c r="F45" s="23">
        <f t="shared" ref="F45:F59" si="0">B$17*B45</f>
        <v>1200</v>
      </c>
      <c r="G45" s="23">
        <f>SUM(F$45:F45)</f>
        <v>1200</v>
      </c>
      <c r="H45" s="23">
        <f t="shared" ref="H45:H59" si="1">B45-F45</f>
        <v>4800</v>
      </c>
      <c r="I45" s="23">
        <f t="shared" ref="I45:I59" si="2">B$20*C45</f>
        <v>375</v>
      </c>
      <c r="J45" s="23">
        <f t="shared" ref="J45:J59" si="3">C45-I45</f>
        <v>5625</v>
      </c>
      <c r="K45" s="23">
        <f t="shared" ref="K45:K59" si="4">G45-I45</f>
        <v>825</v>
      </c>
      <c r="L45" s="48"/>
      <c r="M45" s="23">
        <f>-I45</f>
        <v>-375</v>
      </c>
    </row>
    <row r="46" spans="1:13" x14ac:dyDescent="0.2">
      <c r="A46" s="24">
        <v>2</v>
      </c>
      <c r="B46" s="47">
        <f t="shared" ref="B46:B59" si="5">IF(A46&gt;(B$6),0,B$7)</f>
        <v>6000</v>
      </c>
      <c r="C46" s="23">
        <f t="shared" ref="C46:C59" si="6">IF(B46=0,0,B$7*((((B$11)^A46)-1)/(B$11-1)))</f>
        <v>12059.999999999993</v>
      </c>
      <c r="D46" s="23">
        <f>IF(C46=0,0,B$10*C45)</f>
        <v>60</v>
      </c>
      <c r="E46" s="23">
        <f>IF(D46=0,0,SUM(D$45:D46))</f>
        <v>60</v>
      </c>
      <c r="F46" s="23">
        <f t="shared" si="0"/>
        <v>1200</v>
      </c>
      <c r="G46" s="23">
        <f>IF(F46=0,0,SUM(F$45:F46))</f>
        <v>2400</v>
      </c>
      <c r="H46" s="23">
        <f t="shared" si="1"/>
        <v>4800</v>
      </c>
      <c r="I46" s="23">
        <f t="shared" si="2"/>
        <v>753.74999999999955</v>
      </c>
      <c r="J46" s="23">
        <f t="shared" si="3"/>
        <v>11306.249999999993</v>
      </c>
      <c r="K46" s="23">
        <f t="shared" si="4"/>
        <v>1646.2500000000005</v>
      </c>
      <c r="L46" s="49">
        <f t="shared" ref="L46:L59" si="7">RATE(A46,-H46,0,J46,0)</f>
        <v>0.3554687499999985</v>
      </c>
      <c r="M46" s="23">
        <f t="shared" ref="M46:M59" si="8">-I46</f>
        <v>-753.74999999999955</v>
      </c>
    </row>
    <row r="47" spans="1:13" x14ac:dyDescent="0.2">
      <c r="A47" s="24">
        <v>3</v>
      </c>
      <c r="B47" s="47">
        <f t="shared" si="5"/>
        <v>6000</v>
      </c>
      <c r="C47" s="23">
        <f t="shared" si="6"/>
        <v>18180.599999999929</v>
      </c>
      <c r="D47" s="23">
        <f t="shared" ref="D47:D59" si="9">IF(C47=0,0,B$10*C46)</f>
        <v>120.59999999999992</v>
      </c>
      <c r="E47" s="23">
        <f>IF(D47=0,0,SUM(D$45:D47))</f>
        <v>180.59999999999991</v>
      </c>
      <c r="F47" s="23">
        <f t="shared" si="0"/>
        <v>1200</v>
      </c>
      <c r="G47" s="23">
        <f>IF(F47=0,0,SUM(F$45:F47))</f>
        <v>3600</v>
      </c>
      <c r="H47" s="23">
        <f t="shared" si="1"/>
        <v>4800</v>
      </c>
      <c r="I47" s="23">
        <f t="shared" si="2"/>
        <v>1136.2874999999956</v>
      </c>
      <c r="J47" s="23">
        <f t="shared" si="3"/>
        <v>17044.312499999935</v>
      </c>
      <c r="K47" s="23">
        <f t="shared" si="4"/>
        <v>2463.7125000000042</v>
      </c>
      <c r="L47" s="49">
        <f t="shared" si="7"/>
        <v>0.17358849108756919</v>
      </c>
      <c r="M47" s="23">
        <f t="shared" si="8"/>
        <v>-1136.2874999999956</v>
      </c>
    </row>
    <row r="48" spans="1:13" x14ac:dyDescent="0.2">
      <c r="A48" s="24">
        <v>4</v>
      </c>
      <c r="B48" s="47">
        <f t="shared" si="5"/>
        <v>6000</v>
      </c>
      <c r="C48" s="23">
        <f t="shared" si="6"/>
        <v>24362.405999999992</v>
      </c>
      <c r="D48" s="23">
        <f t="shared" si="9"/>
        <v>181.8059999999993</v>
      </c>
      <c r="E48" s="23">
        <f>IF(D48=0,0,SUM(D$45:D48))</f>
        <v>362.40599999999921</v>
      </c>
      <c r="F48" s="23">
        <f t="shared" si="0"/>
        <v>1200</v>
      </c>
      <c r="G48" s="23">
        <f>IF(F48=0,0,SUM(F$45:F48))</f>
        <v>4800</v>
      </c>
      <c r="H48" s="23">
        <f t="shared" si="1"/>
        <v>4800</v>
      </c>
      <c r="I48" s="23">
        <f t="shared" si="2"/>
        <v>1522.6503749999995</v>
      </c>
      <c r="J48" s="23">
        <f t="shared" si="3"/>
        <v>22839.755624999991</v>
      </c>
      <c r="K48" s="23">
        <f t="shared" si="4"/>
        <v>3277.3496250000007</v>
      </c>
      <c r="L48" s="49">
        <f t="shared" si="7"/>
        <v>0.11698922303163539</v>
      </c>
      <c r="M48" s="23">
        <f t="shared" si="8"/>
        <v>-1522.6503749999995</v>
      </c>
    </row>
    <row r="49" spans="1:13" x14ac:dyDescent="0.2">
      <c r="A49" s="24">
        <v>5</v>
      </c>
      <c r="B49" s="47">
        <f t="shared" si="5"/>
        <v>6000</v>
      </c>
      <c r="C49" s="23">
        <f t="shared" si="6"/>
        <v>30606.030059999928</v>
      </c>
      <c r="D49" s="23">
        <f t="shared" si="9"/>
        <v>243.62405999999993</v>
      </c>
      <c r="E49" s="23">
        <f>IF(D49=0,0,SUM(D$45:D49))</f>
        <v>606.03005999999914</v>
      </c>
      <c r="F49" s="23">
        <f t="shared" si="0"/>
        <v>1200</v>
      </c>
      <c r="G49" s="23">
        <f>IF(F49=0,0,SUM(F$45:F49))</f>
        <v>6000</v>
      </c>
      <c r="H49" s="23">
        <f t="shared" si="1"/>
        <v>4800</v>
      </c>
      <c r="I49" s="23">
        <f t="shared" si="2"/>
        <v>1912.8768787499955</v>
      </c>
      <c r="J49" s="23">
        <f t="shared" si="3"/>
        <v>28693.153181249934</v>
      </c>
      <c r="K49" s="23">
        <f t="shared" si="4"/>
        <v>4087.1231212500043</v>
      </c>
      <c r="L49" s="49">
        <f t="shared" si="7"/>
        <v>8.9415127582047838E-2</v>
      </c>
      <c r="M49" s="23">
        <f t="shared" si="8"/>
        <v>-1912.8768787499955</v>
      </c>
    </row>
    <row r="50" spans="1:13" x14ac:dyDescent="0.2">
      <c r="A50" s="24">
        <v>6</v>
      </c>
      <c r="B50" s="47">
        <f t="shared" si="5"/>
        <v>6000</v>
      </c>
      <c r="C50" s="23">
        <f t="shared" si="6"/>
        <v>36912.09036060005</v>
      </c>
      <c r="D50" s="23">
        <f t="shared" si="9"/>
        <v>306.06030059999927</v>
      </c>
      <c r="E50" s="23">
        <f>IF(D50=0,0,SUM(D$45:D50))</f>
        <v>912.09036059999835</v>
      </c>
      <c r="F50" s="23">
        <f t="shared" si="0"/>
        <v>1200</v>
      </c>
      <c r="G50" s="23">
        <f>IF(F50=0,0,SUM(F$45:F50))</f>
        <v>7200</v>
      </c>
      <c r="H50" s="23">
        <f t="shared" si="1"/>
        <v>4800</v>
      </c>
      <c r="I50" s="23">
        <f t="shared" si="2"/>
        <v>2307.0056475375031</v>
      </c>
      <c r="J50" s="23">
        <f t="shared" si="3"/>
        <v>34605.084713062548</v>
      </c>
      <c r="K50" s="23">
        <f t="shared" si="4"/>
        <v>4892.9943524624969</v>
      </c>
      <c r="L50" s="49">
        <f t="shared" si="7"/>
        <v>7.3099326942278081E-2</v>
      </c>
      <c r="M50" s="23">
        <f t="shared" si="8"/>
        <v>-2307.0056475375031</v>
      </c>
    </row>
    <row r="51" spans="1:13" x14ac:dyDescent="0.2">
      <c r="A51" s="24">
        <v>7</v>
      </c>
      <c r="B51" s="47">
        <f t="shared" si="5"/>
        <v>6000</v>
      </c>
      <c r="C51" s="23">
        <f t="shared" si="6"/>
        <v>43281.211264205864</v>
      </c>
      <c r="D51" s="23">
        <f t="shared" si="9"/>
        <v>369.12090360600052</v>
      </c>
      <c r="E51" s="23">
        <f>IF(D51=0,0,SUM(D$45:D51))</f>
        <v>1281.2112642059988</v>
      </c>
      <c r="F51" s="23">
        <f t="shared" si="0"/>
        <v>1200</v>
      </c>
      <c r="G51" s="23">
        <f>IF(F51=0,0,SUM(F$45:F51))</f>
        <v>8400</v>
      </c>
      <c r="H51" s="23">
        <f t="shared" si="1"/>
        <v>4800</v>
      </c>
      <c r="I51" s="23">
        <f t="shared" si="2"/>
        <v>2705.0757040128665</v>
      </c>
      <c r="J51" s="23">
        <f t="shared" si="3"/>
        <v>40576.135560192997</v>
      </c>
      <c r="K51" s="23">
        <f t="shared" si="4"/>
        <v>5694.9242959871335</v>
      </c>
      <c r="L51" s="49">
        <f t="shared" si="7"/>
        <v>6.231668437857428E-2</v>
      </c>
      <c r="M51" s="23">
        <f t="shared" si="8"/>
        <v>-2705.0757040128665</v>
      </c>
    </row>
    <row r="52" spans="1:13" x14ac:dyDescent="0.2">
      <c r="A52" s="24">
        <v>8</v>
      </c>
      <c r="B52" s="47">
        <f t="shared" si="5"/>
        <v>6000</v>
      </c>
      <c r="C52" s="23">
        <f t="shared" si="6"/>
        <v>49714.02337684809</v>
      </c>
      <c r="D52" s="23">
        <f t="shared" si="9"/>
        <v>432.81211264205865</v>
      </c>
      <c r="E52" s="23">
        <f>IF(D52=0,0,SUM(D$45:D52))</f>
        <v>1714.0233768480575</v>
      </c>
      <c r="F52" s="23">
        <f t="shared" si="0"/>
        <v>1200</v>
      </c>
      <c r="G52" s="23">
        <f>IF(F52=0,0,SUM(F$45:F52))</f>
        <v>9600</v>
      </c>
      <c r="H52" s="23">
        <f t="shared" si="1"/>
        <v>4800</v>
      </c>
      <c r="I52" s="23">
        <f t="shared" si="2"/>
        <v>3107.1264610530056</v>
      </c>
      <c r="J52" s="23">
        <f t="shared" si="3"/>
        <v>46606.896915795085</v>
      </c>
      <c r="K52" s="23">
        <f t="shared" si="4"/>
        <v>6492.8735389469948</v>
      </c>
      <c r="L52" s="49">
        <f t="shared" si="7"/>
        <v>5.4660941790488242E-2</v>
      </c>
      <c r="M52" s="23">
        <f t="shared" si="8"/>
        <v>-3107.1264610530056</v>
      </c>
    </row>
    <row r="53" spans="1:13" x14ac:dyDescent="0.2">
      <c r="A53" s="24">
        <v>9</v>
      </c>
      <c r="B53" s="47">
        <f t="shared" si="5"/>
        <v>6000</v>
      </c>
      <c r="C53" s="23">
        <f t="shared" si="6"/>
        <v>56211.163610616612</v>
      </c>
      <c r="D53" s="23">
        <f t="shared" si="9"/>
        <v>497.14023376848093</v>
      </c>
      <c r="E53" s="23">
        <f>IF(D53=0,0,SUM(D$45:D53))</f>
        <v>2211.1636106165383</v>
      </c>
      <c r="F53" s="23">
        <f t="shared" si="0"/>
        <v>1200</v>
      </c>
      <c r="G53" s="23">
        <f>IF(F53=0,0,SUM(F$45:F53))</f>
        <v>10800</v>
      </c>
      <c r="H53" s="23">
        <f t="shared" si="1"/>
        <v>4800</v>
      </c>
      <c r="I53" s="23">
        <f t="shared" si="2"/>
        <v>3513.1977256635382</v>
      </c>
      <c r="J53" s="23">
        <f t="shared" si="3"/>
        <v>52697.965884953075</v>
      </c>
      <c r="K53" s="23">
        <f t="shared" si="4"/>
        <v>7286.8022743364618</v>
      </c>
      <c r="L53" s="49">
        <f t="shared" si="7"/>
        <v>4.8944342332286214E-2</v>
      </c>
      <c r="M53" s="23">
        <f t="shared" si="8"/>
        <v>-3513.1977256635382</v>
      </c>
    </row>
    <row r="54" spans="1:13" x14ac:dyDescent="0.2">
      <c r="A54" s="24">
        <v>10</v>
      </c>
      <c r="B54" s="47">
        <f t="shared" si="5"/>
        <v>6000</v>
      </c>
      <c r="C54" s="23">
        <f t="shared" si="6"/>
        <v>62773.275246722791</v>
      </c>
      <c r="D54" s="23">
        <f t="shared" si="9"/>
        <v>562.11163610616609</v>
      </c>
      <c r="E54" s="23">
        <f>IF(D54=0,0,SUM(D$45:D54))</f>
        <v>2773.2752467227047</v>
      </c>
      <c r="F54" s="23">
        <f t="shared" si="0"/>
        <v>1200</v>
      </c>
      <c r="G54" s="23">
        <f>IF(F54=0,0,SUM(F$45:F54))</f>
        <v>12000</v>
      </c>
      <c r="H54" s="23">
        <f t="shared" si="1"/>
        <v>4800</v>
      </c>
      <c r="I54" s="23">
        <f t="shared" si="2"/>
        <v>3923.3297029201744</v>
      </c>
      <c r="J54" s="23">
        <f t="shared" si="3"/>
        <v>58849.94554380262</v>
      </c>
      <c r="K54" s="23">
        <f t="shared" si="4"/>
        <v>8076.6702970798251</v>
      </c>
      <c r="L54" s="49">
        <f t="shared" si="7"/>
        <v>4.4513049249105915E-2</v>
      </c>
      <c r="M54" s="23">
        <f t="shared" si="8"/>
        <v>-3923.3297029201744</v>
      </c>
    </row>
    <row r="55" spans="1:13" x14ac:dyDescent="0.2">
      <c r="A55" s="24">
        <v>11</v>
      </c>
      <c r="B55" s="47">
        <f t="shared" si="5"/>
        <v>6000</v>
      </c>
      <c r="C55" s="23">
        <f t="shared" si="6"/>
        <v>69401.007999189882</v>
      </c>
      <c r="D55" s="23">
        <f t="shared" si="9"/>
        <v>627.7327524672279</v>
      </c>
      <c r="E55" s="23">
        <f>IF(D55=0,0,SUM(D$45:D55))</f>
        <v>3401.0079991899324</v>
      </c>
      <c r="F55" s="23">
        <f t="shared" si="0"/>
        <v>1200</v>
      </c>
      <c r="G55" s="23">
        <f>IF(F55=0,0,SUM(F$45:F55))</f>
        <v>13200</v>
      </c>
      <c r="H55" s="23">
        <f t="shared" si="1"/>
        <v>4800</v>
      </c>
      <c r="I55" s="23">
        <f t="shared" si="2"/>
        <v>4337.5629999493676</v>
      </c>
      <c r="J55" s="23">
        <f t="shared" si="3"/>
        <v>65063.444999240513</v>
      </c>
      <c r="K55" s="23">
        <f t="shared" si="4"/>
        <v>8862.4370000506315</v>
      </c>
      <c r="L55" s="49">
        <f t="shared" si="7"/>
        <v>4.0977458732912746E-2</v>
      </c>
      <c r="M55" s="23">
        <f t="shared" si="8"/>
        <v>-4337.5629999493676</v>
      </c>
    </row>
    <row r="56" spans="1:13" x14ac:dyDescent="0.2">
      <c r="A56" s="24">
        <v>12</v>
      </c>
      <c r="B56" s="47">
        <f t="shared" si="5"/>
        <v>6000</v>
      </c>
      <c r="C56" s="23">
        <f t="shared" si="6"/>
        <v>76095.018079181798</v>
      </c>
      <c r="D56" s="23">
        <f t="shared" si="9"/>
        <v>694.01007999189881</v>
      </c>
      <c r="E56" s="23">
        <f>IF(D56=0,0,SUM(D$45:D56))</f>
        <v>4095.0180791818311</v>
      </c>
      <c r="F56" s="23">
        <f t="shared" si="0"/>
        <v>1200</v>
      </c>
      <c r="G56" s="23">
        <f>IF(F56=0,0,SUM(F$45:F56))</f>
        <v>14400</v>
      </c>
      <c r="H56" s="23">
        <f t="shared" si="1"/>
        <v>4800</v>
      </c>
      <c r="I56" s="23">
        <f t="shared" si="2"/>
        <v>4755.9386299488624</v>
      </c>
      <c r="J56" s="23">
        <f t="shared" si="3"/>
        <v>71339.07944923293</v>
      </c>
      <c r="K56" s="23">
        <f t="shared" si="4"/>
        <v>9644.0613700511385</v>
      </c>
      <c r="L56" s="49">
        <f t="shared" si="7"/>
        <v>3.809097366328177E-2</v>
      </c>
      <c r="M56" s="23">
        <f t="shared" si="8"/>
        <v>-4755.9386299488624</v>
      </c>
    </row>
    <row r="57" spans="1:13" x14ac:dyDescent="0.2">
      <c r="A57" s="24">
        <v>13</v>
      </c>
      <c r="B57" s="47">
        <f t="shared" si="5"/>
        <v>6000</v>
      </c>
      <c r="C57" s="23">
        <f t="shared" si="6"/>
        <v>82855.968259973626</v>
      </c>
      <c r="D57" s="23">
        <f t="shared" si="9"/>
        <v>760.95018079181796</v>
      </c>
      <c r="E57" s="23">
        <f>IF(D57=0,0,SUM(D$45:D57))</f>
        <v>4855.9682599736489</v>
      </c>
      <c r="F57" s="23">
        <f t="shared" si="0"/>
        <v>1200</v>
      </c>
      <c r="G57" s="23">
        <f>IF(F57=0,0,SUM(F$45:F57))</f>
        <v>15600</v>
      </c>
      <c r="H57" s="23">
        <f t="shared" si="1"/>
        <v>4800</v>
      </c>
      <c r="I57" s="23">
        <f t="shared" si="2"/>
        <v>5178.4980162483516</v>
      </c>
      <c r="J57" s="23">
        <f t="shared" si="3"/>
        <v>77677.470243725271</v>
      </c>
      <c r="K57" s="23">
        <f t="shared" si="4"/>
        <v>10421.501983751648</v>
      </c>
      <c r="L57" s="49">
        <f t="shared" si="7"/>
        <v>3.5689906258939572E-2</v>
      </c>
      <c r="M57" s="23">
        <f t="shared" si="8"/>
        <v>-5178.4980162483516</v>
      </c>
    </row>
    <row r="58" spans="1:13" x14ac:dyDescent="0.2">
      <c r="A58" s="24">
        <v>14</v>
      </c>
      <c r="B58" s="47">
        <f t="shared" si="5"/>
        <v>6000</v>
      </c>
      <c r="C58" s="23">
        <f t="shared" si="6"/>
        <v>89684.527942573448</v>
      </c>
      <c r="D58" s="23">
        <f t="shared" si="9"/>
        <v>828.55968259973633</v>
      </c>
      <c r="E58" s="23">
        <f>IF(D58=0,0,SUM(D$45:D58))</f>
        <v>5684.5279425733852</v>
      </c>
      <c r="F58" s="23">
        <f t="shared" si="0"/>
        <v>1200</v>
      </c>
      <c r="G58" s="23">
        <f>IF(F58=0,0,SUM(F$45:F58))</f>
        <v>16800</v>
      </c>
      <c r="H58" s="23">
        <f t="shared" si="1"/>
        <v>4800</v>
      </c>
      <c r="I58" s="23">
        <f t="shared" si="2"/>
        <v>5605.2829964108405</v>
      </c>
      <c r="J58" s="23">
        <f t="shared" si="3"/>
        <v>84079.244946162609</v>
      </c>
      <c r="K58" s="23">
        <f t="shared" si="4"/>
        <v>11194.71700358916</v>
      </c>
      <c r="L58" s="49">
        <f t="shared" si="7"/>
        <v>3.3661336659282295E-2</v>
      </c>
      <c r="M58" s="23">
        <f t="shared" si="8"/>
        <v>-5605.2829964108405</v>
      </c>
    </row>
    <row r="59" spans="1:13" x14ac:dyDescent="0.2">
      <c r="A59" s="24">
        <v>15</v>
      </c>
      <c r="B59" s="47">
        <f t="shared" si="5"/>
        <v>6000</v>
      </c>
      <c r="C59" s="23">
        <f t="shared" si="6"/>
        <v>96581.373221998991</v>
      </c>
      <c r="D59" s="23">
        <f t="shared" si="9"/>
        <v>896.84527942573447</v>
      </c>
      <c r="E59" s="23">
        <f>IF(D59=0,0,SUM(D$45:D59))</f>
        <v>6581.3732219991198</v>
      </c>
      <c r="F59" s="23">
        <f t="shared" si="0"/>
        <v>1200</v>
      </c>
      <c r="G59" s="23">
        <f>IF(F59=0,0,SUM(F$45:F59))</f>
        <v>18000</v>
      </c>
      <c r="H59" s="23">
        <f t="shared" si="1"/>
        <v>4800</v>
      </c>
      <c r="I59" s="23">
        <f t="shared" si="2"/>
        <v>6036.3358263749369</v>
      </c>
      <c r="J59" s="23">
        <f t="shared" si="3"/>
        <v>90545.037395624051</v>
      </c>
      <c r="K59" s="23">
        <f t="shared" si="4"/>
        <v>11963.664173625064</v>
      </c>
      <c r="L59" s="49">
        <f t="shared" si="7"/>
        <v>3.1924847550239062E-2</v>
      </c>
      <c r="M59" s="23">
        <f t="shared" si="8"/>
        <v>-6036.3358263749369</v>
      </c>
    </row>
    <row r="60" spans="1:13" x14ac:dyDescent="0.2">
      <c r="C60" s="23"/>
      <c r="D60" s="23"/>
      <c r="E60" s="23"/>
      <c r="F60" s="23"/>
      <c r="G60" s="23"/>
      <c r="H60" s="23"/>
      <c r="I60" s="23"/>
      <c r="J60" s="23"/>
      <c r="K60" s="23"/>
      <c r="L60" s="49"/>
    </row>
    <row r="61" spans="1:13" x14ac:dyDescent="0.2">
      <c r="C61" s="23"/>
      <c r="D61" s="23"/>
      <c r="E61" s="23"/>
      <c r="F61" s="23"/>
      <c r="G61" s="23"/>
      <c r="H61" s="23"/>
      <c r="I61" s="23"/>
      <c r="J61" s="23"/>
      <c r="K61" s="23"/>
      <c r="L61" s="49"/>
    </row>
    <row r="62" spans="1:13" x14ac:dyDescent="0.2">
      <c r="C62" s="23"/>
      <c r="D62" s="23"/>
      <c r="E62" s="23"/>
      <c r="F62" s="23"/>
      <c r="G62" s="23"/>
      <c r="H62" s="23"/>
      <c r="I62" s="23"/>
      <c r="J62" s="23"/>
      <c r="K62" s="23"/>
      <c r="L62" s="49"/>
    </row>
    <row r="64" spans="1:13" x14ac:dyDescent="0.2">
      <c r="B64" s="187" t="s">
        <v>32</v>
      </c>
      <c r="C64" s="187"/>
      <c r="D64" s="187"/>
      <c r="E64" s="187"/>
      <c r="F64" s="187"/>
      <c r="G64" s="187"/>
      <c r="H64" s="187"/>
      <c r="I64" s="51"/>
      <c r="J64" s="52" t="s">
        <v>42</v>
      </c>
      <c r="K64" s="52" t="s">
        <v>41</v>
      </c>
      <c r="L64" s="53"/>
      <c r="M64" s="64" t="s">
        <v>94</v>
      </c>
    </row>
    <row r="65" spans="1:15" x14ac:dyDescent="0.2">
      <c r="B65" s="150"/>
      <c r="C65" s="150"/>
      <c r="D65" s="150"/>
      <c r="E65" s="150"/>
      <c r="F65" s="150"/>
      <c r="G65" s="150"/>
      <c r="H65" s="150"/>
      <c r="I65" s="53"/>
      <c r="J65" s="52" t="s">
        <v>1</v>
      </c>
      <c r="K65" s="52" t="s">
        <v>1</v>
      </c>
      <c r="L65" s="53"/>
      <c r="M65" s="64"/>
    </row>
    <row r="66" spans="1:15" x14ac:dyDescent="0.2">
      <c r="B66" s="46" t="s">
        <v>10</v>
      </c>
      <c r="C66" s="46" t="s">
        <v>29</v>
      </c>
      <c r="D66" s="46" t="s">
        <v>29</v>
      </c>
      <c r="E66" s="46" t="s">
        <v>18</v>
      </c>
      <c r="F66" s="46" t="s">
        <v>18</v>
      </c>
      <c r="G66" s="46" t="s">
        <v>33</v>
      </c>
      <c r="H66" s="46" t="s">
        <v>33</v>
      </c>
      <c r="I66" s="54"/>
      <c r="J66" s="46" t="s">
        <v>40</v>
      </c>
      <c r="K66" s="46" t="s">
        <v>40</v>
      </c>
      <c r="L66" s="54"/>
      <c r="M66" s="65" t="s">
        <v>29</v>
      </c>
    </row>
    <row r="67" spans="1:15" x14ac:dyDescent="0.2">
      <c r="B67" s="46" t="s">
        <v>28</v>
      </c>
      <c r="C67" s="46" t="s">
        <v>0</v>
      </c>
      <c r="D67" s="46" t="s">
        <v>14</v>
      </c>
      <c r="E67" s="46" t="s">
        <v>30</v>
      </c>
      <c r="F67" s="46" t="s">
        <v>31</v>
      </c>
      <c r="G67" s="46" t="s">
        <v>0</v>
      </c>
      <c r="H67" s="46" t="s">
        <v>14</v>
      </c>
      <c r="I67" s="54"/>
      <c r="J67" s="46"/>
      <c r="K67" s="46"/>
      <c r="L67" s="54"/>
      <c r="M67" s="65" t="s">
        <v>14</v>
      </c>
    </row>
    <row r="68" spans="1:15" x14ac:dyDescent="0.2">
      <c r="B68" s="28"/>
      <c r="C68" s="28"/>
      <c r="D68" s="28"/>
      <c r="J68" s="55"/>
      <c r="K68" s="55"/>
      <c r="L68" s="55"/>
      <c r="M68" s="55"/>
    </row>
    <row r="69" spans="1:15" s="59" customFormat="1" x14ac:dyDescent="0.2">
      <c r="A69" s="56">
        <v>0</v>
      </c>
      <c r="B69" s="47">
        <f>B5</f>
        <v>90000</v>
      </c>
      <c r="C69" s="56"/>
      <c r="D69" s="56"/>
      <c r="E69" s="56"/>
      <c r="F69" s="56"/>
      <c r="G69" s="56"/>
      <c r="H69" s="56"/>
      <c r="I69" s="56"/>
      <c r="J69" s="57"/>
      <c r="K69" s="58"/>
      <c r="L69" s="58"/>
      <c r="M69" s="58"/>
      <c r="O69" s="128"/>
    </row>
    <row r="70" spans="1:15" x14ac:dyDescent="0.2">
      <c r="A70" s="24">
        <v>1</v>
      </c>
      <c r="B70" s="23">
        <f t="shared" ref="B70:B84" si="10">IF(C70=0,0,B69-B$7)</f>
        <v>84000</v>
      </c>
      <c r="C70" s="23">
        <f t="shared" ref="C70:C84" si="11">B$14*B69</f>
        <v>2700</v>
      </c>
      <c r="D70" s="23">
        <f>SUM(C$70:C70)</f>
        <v>2700</v>
      </c>
      <c r="E70" s="23">
        <f t="shared" ref="E70:E84" si="12">B$17*C70</f>
        <v>540</v>
      </c>
      <c r="F70" s="23">
        <f>SUM(E$70:E70)</f>
        <v>540</v>
      </c>
      <c r="G70" s="23">
        <f t="shared" ref="G70:G84" si="13">C70-E70</f>
        <v>2160</v>
      </c>
      <c r="H70" s="23">
        <f>SUM(G$70:G70)</f>
        <v>2160</v>
      </c>
      <c r="I70" s="23"/>
      <c r="J70" s="57">
        <f t="shared" ref="J70:J84" si="14">D95-D70</f>
        <v>0</v>
      </c>
      <c r="K70" s="60">
        <f t="shared" ref="K70:K84" si="15">F95-F70</f>
        <v>0</v>
      </c>
      <c r="L70" s="61"/>
      <c r="M70" s="60">
        <f>-D70</f>
        <v>-2700</v>
      </c>
    </row>
    <row r="71" spans="1:15" x14ac:dyDescent="0.2">
      <c r="A71" s="24">
        <v>2</v>
      </c>
      <c r="B71" s="23">
        <f t="shared" si="10"/>
        <v>78000</v>
      </c>
      <c r="C71" s="23">
        <f t="shared" si="11"/>
        <v>2520</v>
      </c>
      <c r="D71" s="23">
        <f>IF(C71=0,0,SUM(C$70:C71))</f>
        <v>5220</v>
      </c>
      <c r="E71" s="23">
        <f t="shared" si="12"/>
        <v>504</v>
      </c>
      <c r="F71" s="23">
        <f>IF(E71=0,0,SUM(E$70:E71))</f>
        <v>1044</v>
      </c>
      <c r="G71" s="23">
        <f t="shared" si="13"/>
        <v>2016</v>
      </c>
      <c r="H71" s="23">
        <f>IF(G71=0,0,SUM(G$70:G71))</f>
        <v>4176</v>
      </c>
      <c r="I71" s="23"/>
      <c r="J71" s="57">
        <f t="shared" si="14"/>
        <v>180</v>
      </c>
      <c r="K71" s="60">
        <f t="shared" si="15"/>
        <v>36</v>
      </c>
      <c r="L71" s="61"/>
      <c r="M71" s="60">
        <f t="shared" ref="M71:M84" si="16">-D71</f>
        <v>-5220</v>
      </c>
    </row>
    <row r="72" spans="1:15" x14ac:dyDescent="0.2">
      <c r="A72" s="24">
        <v>3</v>
      </c>
      <c r="B72" s="23">
        <f t="shared" si="10"/>
        <v>72000</v>
      </c>
      <c r="C72" s="23">
        <f t="shared" si="11"/>
        <v>2340</v>
      </c>
      <c r="D72" s="23">
        <f>IF(C72=0,0,SUM(C$70:C72))</f>
        <v>7560</v>
      </c>
      <c r="E72" s="23">
        <f t="shared" si="12"/>
        <v>468</v>
      </c>
      <c r="F72" s="23">
        <f>IF(E72=0,0,SUM(E$70:E72))</f>
        <v>1512</v>
      </c>
      <c r="G72" s="23">
        <f t="shared" si="13"/>
        <v>1872</v>
      </c>
      <c r="H72" s="23">
        <f>IF(G72=0,0,SUM(G$70:G72))</f>
        <v>6048</v>
      </c>
      <c r="I72" s="23"/>
      <c r="J72" s="57">
        <f t="shared" si="14"/>
        <v>540</v>
      </c>
      <c r="K72" s="60">
        <f t="shared" si="15"/>
        <v>108</v>
      </c>
      <c r="L72" s="61"/>
      <c r="M72" s="60">
        <f t="shared" si="16"/>
        <v>-7560</v>
      </c>
    </row>
    <row r="73" spans="1:15" x14ac:dyDescent="0.2">
      <c r="A73" s="24">
        <v>4</v>
      </c>
      <c r="B73" s="23">
        <f t="shared" si="10"/>
        <v>66000</v>
      </c>
      <c r="C73" s="23">
        <f t="shared" si="11"/>
        <v>2160</v>
      </c>
      <c r="D73" s="23">
        <f>IF(C73=0,0,SUM(C$70:C73))</f>
        <v>9720</v>
      </c>
      <c r="E73" s="23">
        <f t="shared" si="12"/>
        <v>432</v>
      </c>
      <c r="F73" s="23">
        <f>IF(E73=0,0,SUM(E$70:E73))</f>
        <v>1944</v>
      </c>
      <c r="G73" s="23">
        <f t="shared" si="13"/>
        <v>1728</v>
      </c>
      <c r="H73" s="23">
        <f>IF(G73=0,0,SUM(G$70:G73))</f>
        <v>7776</v>
      </c>
      <c r="I73" s="23"/>
      <c r="J73" s="57">
        <f t="shared" si="14"/>
        <v>1080</v>
      </c>
      <c r="K73" s="60">
        <f t="shared" si="15"/>
        <v>216</v>
      </c>
      <c r="L73" s="61"/>
      <c r="M73" s="60">
        <f t="shared" si="16"/>
        <v>-9720</v>
      </c>
    </row>
    <row r="74" spans="1:15" x14ac:dyDescent="0.2">
      <c r="A74" s="24">
        <v>5</v>
      </c>
      <c r="B74" s="23">
        <f t="shared" si="10"/>
        <v>60000</v>
      </c>
      <c r="C74" s="23">
        <f t="shared" si="11"/>
        <v>1980</v>
      </c>
      <c r="D74" s="23">
        <f>IF(C74=0,0,SUM(C$70:C74))</f>
        <v>11700</v>
      </c>
      <c r="E74" s="23">
        <f t="shared" si="12"/>
        <v>396</v>
      </c>
      <c r="F74" s="23">
        <f>IF(E74=0,0,SUM(E$70:E74))</f>
        <v>2340</v>
      </c>
      <c r="G74" s="23">
        <f t="shared" si="13"/>
        <v>1584</v>
      </c>
      <c r="H74" s="23">
        <f>IF(G74=0,0,SUM(G$70:G74))</f>
        <v>9360</v>
      </c>
      <c r="I74" s="23"/>
      <c r="J74" s="57">
        <f t="shared" si="14"/>
        <v>1800</v>
      </c>
      <c r="K74" s="60">
        <f t="shared" si="15"/>
        <v>360</v>
      </c>
      <c r="L74" s="61"/>
      <c r="M74" s="60">
        <f t="shared" si="16"/>
        <v>-11700</v>
      </c>
    </row>
    <row r="75" spans="1:15" x14ac:dyDescent="0.2">
      <c r="A75" s="24">
        <v>6</v>
      </c>
      <c r="B75" s="23">
        <f t="shared" si="10"/>
        <v>54000</v>
      </c>
      <c r="C75" s="23">
        <f t="shared" si="11"/>
        <v>1800</v>
      </c>
      <c r="D75" s="23">
        <f>IF(C75=0,0,SUM(C$70:C75))</f>
        <v>13500</v>
      </c>
      <c r="E75" s="23">
        <f t="shared" si="12"/>
        <v>360</v>
      </c>
      <c r="F75" s="23">
        <f>IF(E75=0,0,SUM(E$70:E75))</f>
        <v>2700</v>
      </c>
      <c r="G75" s="23">
        <f t="shared" si="13"/>
        <v>1440</v>
      </c>
      <c r="H75" s="23">
        <f>IF(G75=0,0,SUM(G$70:G75))</f>
        <v>10800</v>
      </c>
      <c r="I75" s="23"/>
      <c r="J75" s="57">
        <f t="shared" si="14"/>
        <v>2700</v>
      </c>
      <c r="K75" s="60">
        <f t="shared" si="15"/>
        <v>540</v>
      </c>
      <c r="L75" s="61"/>
      <c r="M75" s="60">
        <f t="shared" si="16"/>
        <v>-13500</v>
      </c>
    </row>
    <row r="76" spans="1:15" x14ac:dyDescent="0.2">
      <c r="A76" s="24">
        <v>7</v>
      </c>
      <c r="B76" s="23">
        <f t="shared" si="10"/>
        <v>48000</v>
      </c>
      <c r="C76" s="23">
        <f t="shared" si="11"/>
        <v>1620</v>
      </c>
      <c r="D76" s="23">
        <f>IF(C76=0,0,SUM(C$70:C76))</f>
        <v>15120</v>
      </c>
      <c r="E76" s="23">
        <f t="shared" si="12"/>
        <v>324</v>
      </c>
      <c r="F76" s="23">
        <f>IF(E76=0,0,SUM(E$70:E76))</f>
        <v>3024</v>
      </c>
      <c r="G76" s="23">
        <f t="shared" si="13"/>
        <v>1296</v>
      </c>
      <c r="H76" s="23">
        <f>IF(G76=0,0,SUM(G$70:G76))</f>
        <v>12096</v>
      </c>
      <c r="I76" s="23"/>
      <c r="J76" s="57">
        <f t="shared" si="14"/>
        <v>3780</v>
      </c>
      <c r="K76" s="60">
        <f t="shared" si="15"/>
        <v>756</v>
      </c>
      <c r="L76" s="61"/>
      <c r="M76" s="60">
        <f t="shared" si="16"/>
        <v>-15120</v>
      </c>
    </row>
    <row r="77" spans="1:15" x14ac:dyDescent="0.2">
      <c r="A77" s="24">
        <v>8</v>
      </c>
      <c r="B77" s="23">
        <f t="shared" si="10"/>
        <v>42000</v>
      </c>
      <c r="C77" s="23">
        <f t="shared" si="11"/>
        <v>1440</v>
      </c>
      <c r="D77" s="23">
        <f>IF(C77=0,0,SUM(C$70:C77))</f>
        <v>16560</v>
      </c>
      <c r="E77" s="23">
        <f t="shared" si="12"/>
        <v>288</v>
      </c>
      <c r="F77" s="23">
        <f>IF(E77=0,0,SUM(E$70:E77))</f>
        <v>3312</v>
      </c>
      <c r="G77" s="23">
        <f t="shared" si="13"/>
        <v>1152</v>
      </c>
      <c r="H77" s="23">
        <f>IF(G77=0,0,SUM(G$70:G77))</f>
        <v>13248</v>
      </c>
      <c r="I77" s="23"/>
      <c r="J77" s="57">
        <f t="shared" si="14"/>
        <v>5040</v>
      </c>
      <c r="K77" s="60">
        <f t="shared" si="15"/>
        <v>1008</v>
      </c>
      <c r="L77" s="61"/>
      <c r="M77" s="60">
        <f t="shared" si="16"/>
        <v>-16560</v>
      </c>
    </row>
    <row r="78" spans="1:15" x14ac:dyDescent="0.2">
      <c r="A78" s="24">
        <v>9</v>
      </c>
      <c r="B78" s="23">
        <f t="shared" si="10"/>
        <v>36000</v>
      </c>
      <c r="C78" s="23">
        <f t="shared" si="11"/>
        <v>1260</v>
      </c>
      <c r="D78" s="23">
        <f>IF(C78=0,0,SUM(C$70:C78))</f>
        <v>17820</v>
      </c>
      <c r="E78" s="23">
        <f t="shared" si="12"/>
        <v>252</v>
      </c>
      <c r="F78" s="23">
        <f>IF(E78=0,0,SUM(E$70:E78))</f>
        <v>3564</v>
      </c>
      <c r="G78" s="23">
        <f t="shared" si="13"/>
        <v>1008</v>
      </c>
      <c r="H78" s="23">
        <f>IF(G78=0,0,SUM(G$70:G78))</f>
        <v>14256</v>
      </c>
      <c r="I78" s="23"/>
      <c r="J78" s="57">
        <f t="shared" si="14"/>
        <v>6480</v>
      </c>
      <c r="K78" s="60">
        <f t="shared" si="15"/>
        <v>1296</v>
      </c>
      <c r="L78" s="61"/>
      <c r="M78" s="60">
        <f t="shared" si="16"/>
        <v>-17820</v>
      </c>
    </row>
    <row r="79" spans="1:15" x14ac:dyDescent="0.2">
      <c r="A79" s="24">
        <v>10</v>
      </c>
      <c r="B79" s="23">
        <f t="shared" si="10"/>
        <v>30000</v>
      </c>
      <c r="C79" s="23">
        <f t="shared" si="11"/>
        <v>1080</v>
      </c>
      <c r="D79" s="23">
        <f>IF(C79=0,0,SUM(C$70:C79))</f>
        <v>18900</v>
      </c>
      <c r="E79" s="23">
        <f t="shared" si="12"/>
        <v>216</v>
      </c>
      <c r="F79" s="23">
        <f>IF(E79=0,0,SUM(E$70:E79))</f>
        <v>3780</v>
      </c>
      <c r="G79" s="23">
        <f t="shared" si="13"/>
        <v>864</v>
      </c>
      <c r="H79" s="23">
        <f>IF(G79=0,0,SUM(G$70:G79))</f>
        <v>15120</v>
      </c>
      <c r="I79" s="23"/>
      <c r="J79" s="57">
        <f t="shared" si="14"/>
        <v>8100</v>
      </c>
      <c r="K79" s="60">
        <f t="shared" si="15"/>
        <v>1620</v>
      </c>
      <c r="L79" s="61"/>
      <c r="M79" s="60">
        <f t="shared" si="16"/>
        <v>-18900</v>
      </c>
    </row>
    <row r="80" spans="1:15" x14ac:dyDescent="0.2">
      <c r="A80" s="24">
        <v>11</v>
      </c>
      <c r="B80" s="23">
        <f t="shared" si="10"/>
        <v>24000</v>
      </c>
      <c r="C80" s="23">
        <f t="shared" si="11"/>
        <v>900</v>
      </c>
      <c r="D80" s="23">
        <f>IF(C80=0,0,SUM(C$70:C80))</f>
        <v>19800</v>
      </c>
      <c r="E80" s="23">
        <f t="shared" si="12"/>
        <v>180</v>
      </c>
      <c r="F80" s="23">
        <f>IF(E80=0,0,SUM(E$70:E80))</f>
        <v>3960</v>
      </c>
      <c r="G80" s="23">
        <f t="shared" si="13"/>
        <v>720</v>
      </c>
      <c r="H80" s="23">
        <f>IF(G80=0,0,SUM(G$70:G80))</f>
        <v>15840</v>
      </c>
      <c r="I80" s="23"/>
      <c r="J80" s="57">
        <f t="shared" si="14"/>
        <v>9900</v>
      </c>
      <c r="K80" s="60">
        <f t="shared" si="15"/>
        <v>1980</v>
      </c>
      <c r="L80" s="61"/>
      <c r="M80" s="60">
        <f t="shared" si="16"/>
        <v>-19800</v>
      </c>
    </row>
    <row r="81" spans="1:15" x14ac:dyDescent="0.2">
      <c r="A81" s="24">
        <v>12</v>
      </c>
      <c r="B81" s="23">
        <f t="shared" si="10"/>
        <v>18000</v>
      </c>
      <c r="C81" s="23">
        <f t="shared" si="11"/>
        <v>720</v>
      </c>
      <c r="D81" s="23">
        <f>IF(C81=0,0,SUM(C$70:C81))</f>
        <v>20520</v>
      </c>
      <c r="E81" s="23">
        <f t="shared" si="12"/>
        <v>144</v>
      </c>
      <c r="F81" s="23">
        <f>IF(E81=0,0,SUM(E$70:E81))</f>
        <v>4104</v>
      </c>
      <c r="G81" s="23">
        <f t="shared" si="13"/>
        <v>576</v>
      </c>
      <c r="H81" s="23">
        <f>IF(G81=0,0,SUM(G$70:G81))</f>
        <v>16416</v>
      </c>
      <c r="I81" s="23"/>
      <c r="J81" s="57">
        <f t="shared" si="14"/>
        <v>11880</v>
      </c>
      <c r="K81" s="60">
        <f t="shared" si="15"/>
        <v>2376</v>
      </c>
      <c r="L81" s="61"/>
      <c r="M81" s="60">
        <f t="shared" si="16"/>
        <v>-20520</v>
      </c>
    </row>
    <row r="82" spans="1:15" x14ac:dyDescent="0.2">
      <c r="A82" s="24">
        <v>13</v>
      </c>
      <c r="B82" s="23">
        <f t="shared" si="10"/>
        <v>12000</v>
      </c>
      <c r="C82" s="23">
        <f t="shared" si="11"/>
        <v>540</v>
      </c>
      <c r="D82" s="23">
        <f>IF(C82=0,0,SUM(C$70:C82))</f>
        <v>21060</v>
      </c>
      <c r="E82" s="23">
        <f t="shared" si="12"/>
        <v>108</v>
      </c>
      <c r="F82" s="23">
        <f>IF(E82=0,0,SUM(E$70:E82))</f>
        <v>4212</v>
      </c>
      <c r="G82" s="23">
        <f t="shared" si="13"/>
        <v>432</v>
      </c>
      <c r="H82" s="23">
        <f>IF(G82=0,0,SUM(G$70:G82))</f>
        <v>16848</v>
      </c>
      <c r="I82" s="23"/>
      <c r="J82" s="57">
        <f t="shared" si="14"/>
        <v>14040</v>
      </c>
      <c r="K82" s="60">
        <f t="shared" si="15"/>
        <v>2808</v>
      </c>
      <c r="L82" s="61"/>
      <c r="M82" s="60">
        <f t="shared" si="16"/>
        <v>-21060</v>
      </c>
    </row>
    <row r="83" spans="1:15" x14ac:dyDescent="0.2">
      <c r="A83" s="24">
        <v>14</v>
      </c>
      <c r="B83" s="23">
        <f t="shared" si="10"/>
        <v>6000</v>
      </c>
      <c r="C83" s="23">
        <f t="shared" si="11"/>
        <v>360</v>
      </c>
      <c r="D83" s="23">
        <f>IF(C83=0,0,SUM(C$70:C83))</f>
        <v>21420</v>
      </c>
      <c r="E83" s="23">
        <f t="shared" si="12"/>
        <v>72</v>
      </c>
      <c r="F83" s="23">
        <f>IF(E83=0,0,SUM(E$70:E83))</f>
        <v>4284</v>
      </c>
      <c r="G83" s="23">
        <f t="shared" si="13"/>
        <v>288</v>
      </c>
      <c r="H83" s="23">
        <f>IF(G83=0,0,SUM(G$70:G83))</f>
        <v>17136</v>
      </c>
      <c r="I83" s="23"/>
      <c r="J83" s="57">
        <f t="shared" si="14"/>
        <v>16380</v>
      </c>
      <c r="K83" s="60">
        <f t="shared" si="15"/>
        <v>3276</v>
      </c>
      <c r="L83" s="61"/>
      <c r="M83" s="60">
        <f t="shared" si="16"/>
        <v>-21420</v>
      </c>
    </row>
    <row r="84" spans="1:15" x14ac:dyDescent="0.2">
      <c r="A84" s="24">
        <v>15</v>
      </c>
      <c r="B84" s="23">
        <f t="shared" si="10"/>
        <v>0</v>
      </c>
      <c r="C84" s="23">
        <f t="shared" si="11"/>
        <v>180</v>
      </c>
      <c r="D84" s="23">
        <f>IF(C84=0,0,SUM(C$70:C84))</f>
        <v>21600</v>
      </c>
      <c r="E84" s="23">
        <f t="shared" si="12"/>
        <v>36</v>
      </c>
      <c r="F84" s="23">
        <f>IF(E84=0,0,SUM(E$70:E84))</f>
        <v>4320</v>
      </c>
      <c r="G84" s="23">
        <f t="shared" si="13"/>
        <v>144</v>
      </c>
      <c r="H84" s="23">
        <f>IF(G84=0,0,SUM(G$70:G84))</f>
        <v>17280</v>
      </c>
      <c r="I84" s="23"/>
      <c r="J84" s="57">
        <f t="shared" si="14"/>
        <v>18900</v>
      </c>
      <c r="K84" s="60">
        <f t="shared" si="15"/>
        <v>3780</v>
      </c>
      <c r="L84" s="61"/>
      <c r="M84" s="60">
        <f t="shared" si="16"/>
        <v>-21600</v>
      </c>
    </row>
    <row r="85" spans="1:15" x14ac:dyDescent="0.2">
      <c r="C85" s="23"/>
      <c r="D85" s="23"/>
      <c r="E85" s="23"/>
      <c r="F85" s="23"/>
      <c r="G85" s="23"/>
      <c r="H85" s="23"/>
      <c r="I85" s="57"/>
      <c r="J85" s="62"/>
      <c r="K85" s="62"/>
      <c r="L85" s="62"/>
      <c r="M85" s="62"/>
    </row>
    <row r="86" spans="1:15" x14ac:dyDescent="0.2">
      <c r="C86" s="23"/>
      <c r="D86" s="23"/>
      <c r="E86" s="23"/>
      <c r="F86" s="23"/>
      <c r="G86" s="23"/>
      <c r="H86" s="23"/>
      <c r="I86" s="70"/>
      <c r="J86" s="62"/>
      <c r="K86" s="62"/>
      <c r="L86" s="62"/>
      <c r="M86" s="62"/>
    </row>
    <row r="89" spans="1:15" x14ac:dyDescent="0.2">
      <c r="B89" s="187" t="s">
        <v>32</v>
      </c>
      <c r="C89" s="187"/>
      <c r="D89" s="187"/>
      <c r="E89" s="187"/>
      <c r="F89" s="187"/>
      <c r="G89" s="187"/>
      <c r="H89" s="187"/>
      <c r="I89" s="53"/>
      <c r="J89" s="52" t="s">
        <v>95</v>
      </c>
      <c r="K89" s="52" t="s">
        <v>97</v>
      </c>
      <c r="L89" s="52" t="s">
        <v>38</v>
      </c>
      <c r="M89" s="67" t="s">
        <v>101</v>
      </c>
    </row>
    <row r="90" spans="1:15" x14ac:dyDescent="0.2">
      <c r="B90" s="150"/>
      <c r="C90" s="150"/>
      <c r="D90" s="150"/>
      <c r="E90" s="150"/>
      <c r="F90" s="150"/>
      <c r="G90" s="150"/>
      <c r="H90" s="150"/>
      <c r="I90" s="53"/>
      <c r="J90" s="46" t="s">
        <v>96</v>
      </c>
      <c r="K90" s="46" t="s">
        <v>96</v>
      </c>
      <c r="L90" s="46" t="s">
        <v>98</v>
      </c>
      <c r="M90" s="67" t="s">
        <v>102</v>
      </c>
    </row>
    <row r="91" spans="1:15" x14ac:dyDescent="0.2">
      <c r="B91" s="46" t="s">
        <v>10</v>
      </c>
      <c r="C91" s="46" t="s">
        <v>29</v>
      </c>
      <c r="D91" s="46" t="s">
        <v>29</v>
      </c>
      <c r="E91" s="46" t="s">
        <v>18</v>
      </c>
      <c r="F91" s="46" t="s">
        <v>18</v>
      </c>
      <c r="G91" s="46" t="s">
        <v>33</v>
      </c>
      <c r="H91" s="46" t="s">
        <v>33</v>
      </c>
      <c r="I91" s="54"/>
      <c r="J91" s="46" t="s">
        <v>1</v>
      </c>
      <c r="K91" s="46" t="s">
        <v>1</v>
      </c>
      <c r="L91" s="46" t="s">
        <v>99</v>
      </c>
      <c r="M91" s="67"/>
    </row>
    <row r="92" spans="1:15" x14ac:dyDescent="0.2">
      <c r="B92" s="46" t="s">
        <v>28</v>
      </c>
      <c r="C92" s="46" t="s">
        <v>0</v>
      </c>
      <c r="D92" s="46" t="s">
        <v>14</v>
      </c>
      <c r="E92" s="46" t="s">
        <v>2</v>
      </c>
      <c r="F92" s="46" t="s">
        <v>47</v>
      </c>
      <c r="G92" s="46" t="s">
        <v>0</v>
      </c>
      <c r="H92" s="46" t="s">
        <v>14</v>
      </c>
      <c r="I92" s="54"/>
      <c r="J92" s="46"/>
      <c r="K92" s="46"/>
      <c r="L92" s="46"/>
      <c r="M92" s="67"/>
    </row>
    <row r="93" spans="1:15" x14ac:dyDescent="0.2">
      <c r="B93" s="28"/>
      <c r="C93" s="28"/>
      <c r="D93" s="28"/>
      <c r="I93" s="55"/>
      <c r="J93" s="55"/>
      <c r="K93" s="55"/>
      <c r="L93" s="55"/>
      <c r="M93" s="68"/>
    </row>
    <row r="94" spans="1:15" s="59" customFormat="1" x14ac:dyDescent="0.2">
      <c r="A94" s="56">
        <v>0</v>
      </c>
      <c r="B94" s="47">
        <f>B$5</f>
        <v>90000</v>
      </c>
      <c r="C94" s="56"/>
      <c r="D94" s="56"/>
      <c r="E94" s="56"/>
      <c r="F94" s="56"/>
      <c r="G94" s="56"/>
      <c r="H94" s="56"/>
      <c r="I94" s="57"/>
      <c r="J94" s="58"/>
      <c r="K94" s="58"/>
      <c r="L94" s="58"/>
      <c r="M94" s="68"/>
      <c r="O94" s="128"/>
    </row>
    <row r="95" spans="1:15" x14ac:dyDescent="0.2">
      <c r="A95" s="24">
        <v>1</v>
      </c>
      <c r="B95" s="47">
        <f>IF(A95&gt;(B$6-1),0,B$5)</f>
        <v>90000</v>
      </c>
      <c r="C95" s="23">
        <f t="shared" ref="C95:C109" si="17">B$14*B94</f>
        <v>2700</v>
      </c>
      <c r="D95" s="23">
        <f>SUM(C$95:C95)</f>
        <v>2700</v>
      </c>
      <c r="E95" s="23">
        <f t="shared" ref="E95:E109" si="18">B$17*C95</f>
        <v>540</v>
      </c>
      <c r="F95" s="23">
        <f>SUM(E$95:E95)</f>
        <v>540</v>
      </c>
      <c r="G95" s="23">
        <f t="shared" ref="G95:G109" si="19">C95-E95</f>
        <v>2160</v>
      </c>
      <c r="H95" s="23">
        <f>SUM(G$95:G95)</f>
        <v>2160</v>
      </c>
      <c r="I95" s="57"/>
      <c r="J95" s="62">
        <f t="shared" ref="J95:J109" si="20">E45-J70</f>
        <v>0</v>
      </c>
      <c r="K95" s="62">
        <f t="shared" ref="K95:K109" si="21">K45+K70</f>
        <v>825</v>
      </c>
      <c r="L95" s="66">
        <f>J95+K95</f>
        <v>825</v>
      </c>
      <c r="M95" s="69"/>
    </row>
    <row r="96" spans="1:15" x14ac:dyDescent="0.2">
      <c r="A96" s="24">
        <v>2</v>
      </c>
      <c r="B96" s="47">
        <f t="shared" ref="B96:B109" si="22">IF(A96&gt;(B$6-1),0,B$5)</f>
        <v>90000</v>
      </c>
      <c r="C96" s="23">
        <f t="shared" si="17"/>
        <v>2700</v>
      </c>
      <c r="D96" s="23">
        <f>IF(C96=0,0,SUM(C$95:C96))</f>
        <v>5400</v>
      </c>
      <c r="E96" s="23">
        <f t="shared" si="18"/>
        <v>540</v>
      </c>
      <c r="F96" s="23">
        <f>IF(E96=0,0,SUM(E$95:E96))</f>
        <v>1080</v>
      </c>
      <c r="G96" s="23">
        <f t="shared" si="19"/>
        <v>2160</v>
      </c>
      <c r="H96" s="23">
        <f>IF(G96=0,0,SUM(G$95:G96))</f>
        <v>4320</v>
      </c>
      <c r="I96" s="57"/>
      <c r="J96" s="62">
        <f t="shared" si="20"/>
        <v>-120</v>
      </c>
      <c r="K96" s="62">
        <f t="shared" si="21"/>
        <v>1682.2500000000005</v>
      </c>
      <c r="L96" s="66">
        <f t="shared" ref="L96:L109" si="23">J96+K96</f>
        <v>1562.2500000000005</v>
      </c>
      <c r="M96" s="69">
        <f>L96-L95</f>
        <v>737.25000000000045</v>
      </c>
    </row>
    <row r="97" spans="1:13" x14ac:dyDescent="0.2">
      <c r="A97" s="24">
        <v>3</v>
      </c>
      <c r="B97" s="47">
        <f t="shared" si="22"/>
        <v>90000</v>
      </c>
      <c r="C97" s="23">
        <f t="shared" si="17"/>
        <v>2700</v>
      </c>
      <c r="D97" s="23">
        <f>IF(C97=0,0,SUM(C$95:C97))</f>
        <v>8100</v>
      </c>
      <c r="E97" s="23">
        <f t="shared" si="18"/>
        <v>540</v>
      </c>
      <c r="F97" s="23">
        <f>IF(E97=0,0,SUM(E$95:E97))</f>
        <v>1620</v>
      </c>
      <c r="G97" s="23">
        <f t="shared" si="19"/>
        <v>2160</v>
      </c>
      <c r="H97" s="23">
        <f>IF(G97=0,0,SUM(G$95:G97))</f>
        <v>6480</v>
      </c>
      <c r="I97" s="57"/>
      <c r="J97" s="62">
        <f t="shared" si="20"/>
        <v>-359.40000000000009</v>
      </c>
      <c r="K97" s="62">
        <f t="shared" si="21"/>
        <v>2571.7125000000042</v>
      </c>
      <c r="L97" s="66">
        <f t="shared" si="23"/>
        <v>2212.3125000000041</v>
      </c>
      <c r="M97" s="69">
        <f t="shared" ref="M97:M108" si="24">L97-L96</f>
        <v>650.06250000000364</v>
      </c>
    </row>
    <row r="98" spans="1:13" x14ac:dyDescent="0.2">
      <c r="A98" s="24">
        <v>4</v>
      </c>
      <c r="B98" s="47">
        <f t="shared" si="22"/>
        <v>90000</v>
      </c>
      <c r="C98" s="23">
        <f t="shared" si="17"/>
        <v>2700</v>
      </c>
      <c r="D98" s="23">
        <f>IF(C98=0,0,SUM(C$95:C98))</f>
        <v>10800</v>
      </c>
      <c r="E98" s="23">
        <f t="shared" si="18"/>
        <v>540</v>
      </c>
      <c r="F98" s="23">
        <f>IF(E98=0,0,SUM(E$95:E98))</f>
        <v>2160</v>
      </c>
      <c r="G98" s="23">
        <f t="shared" si="19"/>
        <v>2160</v>
      </c>
      <c r="H98" s="23">
        <f>IF(G98=0,0,SUM(G$95:G98))</f>
        <v>8640</v>
      </c>
      <c r="I98" s="57"/>
      <c r="J98" s="62">
        <f t="shared" si="20"/>
        <v>-717.59400000000073</v>
      </c>
      <c r="K98" s="62">
        <f t="shared" si="21"/>
        <v>3493.3496250000007</v>
      </c>
      <c r="L98" s="66">
        <f t="shared" si="23"/>
        <v>2775.7556249999998</v>
      </c>
      <c r="M98" s="69">
        <f t="shared" si="24"/>
        <v>563.44312499999569</v>
      </c>
    </row>
    <row r="99" spans="1:13" x14ac:dyDescent="0.2">
      <c r="A99" s="24">
        <v>5</v>
      </c>
      <c r="B99" s="47">
        <f t="shared" si="22"/>
        <v>90000</v>
      </c>
      <c r="C99" s="23">
        <f t="shared" si="17"/>
        <v>2700</v>
      </c>
      <c r="D99" s="23">
        <f>IF(C99=0,0,SUM(C$95:C99))</f>
        <v>13500</v>
      </c>
      <c r="E99" s="23">
        <f t="shared" si="18"/>
        <v>540</v>
      </c>
      <c r="F99" s="23">
        <f>IF(E99=0,0,SUM(E$95:E99))</f>
        <v>2700</v>
      </c>
      <c r="G99" s="23">
        <f t="shared" si="19"/>
        <v>2160</v>
      </c>
      <c r="H99" s="23">
        <f>IF(G99=0,0,SUM(G$95:G99))</f>
        <v>10800</v>
      </c>
      <c r="I99" s="57"/>
      <c r="J99" s="62">
        <f t="shared" si="20"/>
        <v>-1193.9699400000009</v>
      </c>
      <c r="K99" s="62">
        <f t="shared" si="21"/>
        <v>4447.1231212500043</v>
      </c>
      <c r="L99" s="66">
        <f t="shared" si="23"/>
        <v>3253.1531812500034</v>
      </c>
      <c r="M99" s="69">
        <f t="shared" si="24"/>
        <v>477.39755625000362</v>
      </c>
    </row>
    <row r="100" spans="1:13" x14ac:dyDescent="0.2">
      <c r="A100" s="24">
        <v>6</v>
      </c>
      <c r="B100" s="47">
        <f t="shared" si="22"/>
        <v>90000</v>
      </c>
      <c r="C100" s="23">
        <f t="shared" si="17"/>
        <v>2700</v>
      </c>
      <c r="D100" s="23">
        <f>IF(C100=0,0,SUM(C$95:C100))</f>
        <v>16200</v>
      </c>
      <c r="E100" s="23">
        <f t="shared" si="18"/>
        <v>540</v>
      </c>
      <c r="F100" s="23">
        <f>IF(E100=0,0,SUM(E$95:E100))</f>
        <v>3240</v>
      </c>
      <c r="G100" s="23">
        <f t="shared" si="19"/>
        <v>2160</v>
      </c>
      <c r="H100" s="23">
        <f>IF(G100=0,0,SUM(G$95:G100))</f>
        <v>12960</v>
      </c>
      <c r="I100" s="57"/>
      <c r="J100" s="62">
        <f t="shared" si="20"/>
        <v>-1787.9096394000017</v>
      </c>
      <c r="K100" s="62">
        <f t="shared" si="21"/>
        <v>5432.9943524624969</v>
      </c>
      <c r="L100" s="66">
        <f t="shared" si="23"/>
        <v>3645.0847130624952</v>
      </c>
      <c r="M100" s="69">
        <f t="shared" si="24"/>
        <v>391.93153181249181</v>
      </c>
    </row>
    <row r="101" spans="1:13" x14ac:dyDescent="0.2">
      <c r="A101" s="24">
        <v>7</v>
      </c>
      <c r="B101" s="47">
        <f t="shared" si="22"/>
        <v>90000</v>
      </c>
      <c r="C101" s="23">
        <f t="shared" si="17"/>
        <v>2700</v>
      </c>
      <c r="D101" s="23">
        <f>IF(C101=0,0,SUM(C$95:C101))</f>
        <v>18900</v>
      </c>
      <c r="E101" s="23">
        <f t="shared" si="18"/>
        <v>540</v>
      </c>
      <c r="F101" s="23">
        <f>IF(E101=0,0,SUM(E$95:E101))</f>
        <v>3780</v>
      </c>
      <c r="G101" s="23">
        <f t="shared" si="19"/>
        <v>2160</v>
      </c>
      <c r="H101" s="23">
        <f>IF(G101=0,0,SUM(G$95:G101))</f>
        <v>15120</v>
      </c>
      <c r="I101" s="57"/>
      <c r="J101" s="62">
        <f t="shared" si="20"/>
        <v>-2498.7887357940012</v>
      </c>
      <c r="K101" s="62">
        <f t="shared" si="21"/>
        <v>6450.9242959871335</v>
      </c>
      <c r="L101" s="66">
        <f t="shared" si="23"/>
        <v>3952.1355601931323</v>
      </c>
      <c r="M101" s="69">
        <f t="shared" si="24"/>
        <v>307.05084713063707</v>
      </c>
    </row>
    <row r="102" spans="1:13" x14ac:dyDescent="0.2">
      <c r="A102" s="24">
        <v>8</v>
      </c>
      <c r="B102" s="47">
        <f t="shared" si="22"/>
        <v>90000</v>
      </c>
      <c r="C102" s="23">
        <f t="shared" si="17"/>
        <v>2700</v>
      </c>
      <c r="D102" s="23">
        <f>IF(C102=0,0,SUM(C$95:C102))</f>
        <v>21600</v>
      </c>
      <c r="E102" s="23">
        <f t="shared" si="18"/>
        <v>540</v>
      </c>
      <c r="F102" s="23">
        <f>IF(E102=0,0,SUM(E$95:E102))</f>
        <v>4320</v>
      </c>
      <c r="G102" s="23">
        <f t="shared" si="19"/>
        <v>2160</v>
      </c>
      <c r="H102" s="23">
        <f>IF(G102=0,0,SUM(G$95:G102))</f>
        <v>17280</v>
      </c>
      <c r="I102" s="57"/>
      <c r="J102" s="62">
        <f t="shared" si="20"/>
        <v>-3325.9766231519425</v>
      </c>
      <c r="K102" s="62">
        <f t="shared" si="21"/>
        <v>7500.8735389469948</v>
      </c>
      <c r="L102" s="66">
        <f t="shared" si="23"/>
        <v>4174.8969157950523</v>
      </c>
      <c r="M102" s="69">
        <f t="shared" si="24"/>
        <v>222.76135560192006</v>
      </c>
    </row>
    <row r="103" spans="1:13" x14ac:dyDescent="0.2">
      <c r="A103" s="24">
        <v>9</v>
      </c>
      <c r="B103" s="47">
        <f t="shared" si="22"/>
        <v>90000</v>
      </c>
      <c r="C103" s="23">
        <f t="shared" si="17"/>
        <v>2700</v>
      </c>
      <c r="D103" s="23">
        <f>IF(C103=0,0,SUM(C$95:C103))</f>
        <v>24300</v>
      </c>
      <c r="E103" s="23">
        <f t="shared" si="18"/>
        <v>540</v>
      </c>
      <c r="F103" s="23">
        <f>IF(E103=0,0,SUM(E$95:E103))</f>
        <v>4860</v>
      </c>
      <c r="G103" s="23">
        <f t="shared" si="19"/>
        <v>2160</v>
      </c>
      <c r="H103" s="23">
        <f>IF(G103=0,0,SUM(G$95:G103))</f>
        <v>19440</v>
      </c>
      <c r="I103" s="57"/>
      <c r="J103" s="62">
        <f t="shared" si="20"/>
        <v>-4268.8363893834612</v>
      </c>
      <c r="K103" s="62">
        <f t="shared" si="21"/>
        <v>8582.8022743364618</v>
      </c>
      <c r="L103" s="66">
        <f t="shared" si="23"/>
        <v>4313.9658849530006</v>
      </c>
      <c r="M103" s="69">
        <f t="shared" si="24"/>
        <v>139.06896915794823</v>
      </c>
    </row>
    <row r="104" spans="1:13" x14ac:dyDescent="0.2">
      <c r="A104" s="24">
        <v>10</v>
      </c>
      <c r="B104" s="47">
        <f t="shared" si="22"/>
        <v>90000</v>
      </c>
      <c r="C104" s="23">
        <f t="shared" si="17"/>
        <v>2700</v>
      </c>
      <c r="D104" s="23">
        <f>IF(C104=0,0,SUM(C$95:C104))</f>
        <v>27000</v>
      </c>
      <c r="E104" s="23">
        <f t="shared" si="18"/>
        <v>540</v>
      </c>
      <c r="F104" s="23">
        <f>IF(E104=0,0,SUM(E$95:E104))</f>
        <v>5400</v>
      </c>
      <c r="G104" s="23">
        <f t="shared" si="19"/>
        <v>2160</v>
      </c>
      <c r="H104" s="23">
        <f>IF(G104=0,0,SUM(G$95:G104))</f>
        <v>21600</v>
      </c>
      <c r="I104" s="57"/>
      <c r="J104" s="62">
        <f t="shared" si="20"/>
        <v>-5326.7247532772953</v>
      </c>
      <c r="K104" s="62">
        <f t="shared" si="21"/>
        <v>9696.6702970798251</v>
      </c>
      <c r="L104" s="66">
        <f t="shared" si="23"/>
        <v>4369.9455438025298</v>
      </c>
      <c r="M104" s="69">
        <f t="shared" si="24"/>
        <v>55.979658849529187</v>
      </c>
    </row>
    <row r="105" spans="1:13" x14ac:dyDescent="0.2">
      <c r="A105" s="24">
        <v>11</v>
      </c>
      <c r="B105" s="47">
        <f t="shared" si="22"/>
        <v>90000</v>
      </c>
      <c r="C105" s="23">
        <f t="shared" si="17"/>
        <v>2700</v>
      </c>
      <c r="D105" s="23">
        <f>IF(C105=0,0,SUM(C$95:C105))</f>
        <v>29700</v>
      </c>
      <c r="E105" s="23">
        <f t="shared" si="18"/>
        <v>540</v>
      </c>
      <c r="F105" s="23">
        <f>IF(E105=0,0,SUM(E$95:E105))</f>
        <v>5940</v>
      </c>
      <c r="G105" s="23">
        <f t="shared" si="19"/>
        <v>2160</v>
      </c>
      <c r="H105" s="23">
        <f>IF(G105=0,0,SUM(G$95:G105))</f>
        <v>23760</v>
      </c>
      <c r="I105" s="57"/>
      <c r="J105" s="62">
        <f t="shared" si="20"/>
        <v>-6498.9920008100671</v>
      </c>
      <c r="K105" s="62">
        <f t="shared" si="21"/>
        <v>10842.437000050631</v>
      </c>
      <c r="L105" s="66">
        <f t="shared" si="23"/>
        <v>4343.4449992405644</v>
      </c>
      <c r="M105" s="69">
        <f t="shared" si="24"/>
        <v>-26.500544561965398</v>
      </c>
    </row>
    <row r="106" spans="1:13" x14ac:dyDescent="0.2">
      <c r="A106" s="24">
        <v>12</v>
      </c>
      <c r="B106" s="47">
        <f t="shared" si="22"/>
        <v>90000</v>
      </c>
      <c r="C106" s="23">
        <f t="shared" si="17"/>
        <v>2700</v>
      </c>
      <c r="D106" s="23">
        <f>IF(C106=0,0,SUM(C$95:C106))</f>
        <v>32400</v>
      </c>
      <c r="E106" s="23">
        <f t="shared" si="18"/>
        <v>540</v>
      </c>
      <c r="F106" s="23">
        <f>IF(E106=0,0,SUM(E$95:E106))</f>
        <v>6480</v>
      </c>
      <c r="G106" s="23">
        <f t="shared" si="19"/>
        <v>2160</v>
      </c>
      <c r="H106" s="23">
        <f>IF(G106=0,0,SUM(G$95:G106))</f>
        <v>25920</v>
      </c>
      <c r="I106" s="57"/>
      <c r="J106" s="62">
        <f t="shared" si="20"/>
        <v>-7784.9819208181689</v>
      </c>
      <c r="K106" s="62">
        <f t="shared" si="21"/>
        <v>12020.061370051139</v>
      </c>
      <c r="L106" s="66">
        <f t="shared" si="23"/>
        <v>4235.0794492329696</v>
      </c>
      <c r="M106" s="69">
        <f t="shared" si="24"/>
        <v>-108.36555000759472</v>
      </c>
    </row>
    <row r="107" spans="1:13" x14ac:dyDescent="0.2">
      <c r="A107" s="24">
        <v>13</v>
      </c>
      <c r="B107" s="47">
        <f t="shared" si="22"/>
        <v>90000</v>
      </c>
      <c r="C107" s="23">
        <f t="shared" si="17"/>
        <v>2700</v>
      </c>
      <c r="D107" s="23">
        <f>IF(C107=0,0,SUM(C$95:C107))</f>
        <v>35100</v>
      </c>
      <c r="E107" s="23">
        <f t="shared" si="18"/>
        <v>540</v>
      </c>
      <c r="F107" s="23">
        <f>IF(E107=0,0,SUM(E$95:E107))</f>
        <v>7020</v>
      </c>
      <c r="G107" s="23">
        <f t="shared" si="19"/>
        <v>2160</v>
      </c>
      <c r="H107" s="23">
        <f>IF(G107=0,0,SUM(G$95:G107))</f>
        <v>28080</v>
      </c>
      <c r="I107" s="57"/>
      <c r="J107" s="62">
        <f t="shared" si="20"/>
        <v>-9184.0317400263521</v>
      </c>
      <c r="K107" s="62">
        <f t="shared" si="21"/>
        <v>13229.501983751648</v>
      </c>
      <c r="L107" s="66">
        <f t="shared" si="23"/>
        <v>4045.4702437252963</v>
      </c>
      <c r="M107" s="69">
        <f t="shared" si="24"/>
        <v>-189.60920550767332</v>
      </c>
    </row>
    <row r="108" spans="1:13" x14ac:dyDescent="0.2">
      <c r="A108" s="24">
        <v>14</v>
      </c>
      <c r="B108" s="47">
        <f t="shared" si="22"/>
        <v>90000</v>
      </c>
      <c r="C108" s="23">
        <f t="shared" si="17"/>
        <v>2700</v>
      </c>
      <c r="D108" s="23">
        <f>IF(C108=0,0,SUM(C$95:C108))</f>
        <v>37800</v>
      </c>
      <c r="E108" s="23">
        <f t="shared" si="18"/>
        <v>540</v>
      </c>
      <c r="F108" s="23">
        <f>IF(E108=0,0,SUM(E$95:E108))</f>
        <v>7560</v>
      </c>
      <c r="G108" s="23">
        <f t="shared" si="19"/>
        <v>2160</v>
      </c>
      <c r="H108" s="23">
        <f>IF(G108=0,0,SUM(G$95:G108))</f>
        <v>30240</v>
      </c>
      <c r="I108" s="57"/>
      <c r="J108" s="62">
        <f t="shared" si="20"/>
        <v>-10695.472057426614</v>
      </c>
      <c r="K108" s="62">
        <f t="shared" si="21"/>
        <v>14470.71700358916</v>
      </c>
      <c r="L108" s="66">
        <f t="shared" si="23"/>
        <v>3775.2449461625456</v>
      </c>
      <c r="M108" s="69">
        <f t="shared" si="24"/>
        <v>-270.22529756275071</v>
      </c>
    </row>
    <row r="109" spans="1:13" x14ac:dyDescent="0.2">
      <c r="A109" s="24">
        <v>15</v>
      </c>
      <c r="B109" s="47">
        <f t="shared" si="22"/>
        <v>0</v>
      </c>
      <c r="C109" s="23">
        <f t="shared" si="17"/>
        <v>2700</v>
      </c>
      <c r="D109" s="23">
        <f>IF(C109=0,0,SUM(C$95:C109))</f>
        <v>40500</v>
      </c>
      <c r="E109" s="23">
        <f t="shared" si="18"/>
        <v>540</v>
      </c>
      <c r="F109" s="23">
        <f>IF(E109=0,0,SUM(E$95:E109))</f>
        <v>8100</v>
      </c>
      <c r="G109" s="23">
        <f t="shared" si="19"/>
        <v>2160</v>
      </c>
      <c r="H109" s="23">
        <f>IF(G109=0,0,SUM(G$95:G109))</f>
        <v>32400</v>
      </c>
      <c r="I109" s="57"/>
      <c r="J109" s="62">
        <f t="shared" si="20"/>
        <v>-12318.62677800088</v>
      </c>
      <c r="K109" s="62">
        <f t="shared" si="21"/>
        <v>15743.664173625064</v>
      </c>
      <c r="L109" s="66">
        <f t="shared" si="23"/>
        <v>3425.0373956241838</v>
      </c>
      <c r="M109" s="69">
        <f>L109-L108</f>
        <v>-350.20755053836183</v>
      </c>
    </row>
    <row r="111" spans="1:13" x14ac:dyDescent="0.2">
      <c r="I111" s="70"/>
    </row>
    <row r="113" spans="1:24" x14ac:dyDescent="0.2">
      <c r="B113" s="71" t="s">
        <v>157</v>
      </c>
    </row>
    <row r="114" spans="1:24" ht="20.85" customHeight="1" x14ac:dyDescent="0.2">
      <c r="B114" s="71"/>
      <c r="O114" s="175" t="s">
        <v>164</v>
      </c>
      <c r="P114" s="176"/>
      <c r="Q114" s="176"/>
      <c r="R114" s="176"/>
      <c r="S114" s="176"/>
      <c r="T114" s="176"/>
      <c r="U114" s="176"/>
      <c r="V114" s="176"/>
      <c r="W114" s="176"/>
      <c r="X114" s="176"/>
    </row>
    <row r="115" spans="1:24" s="137" customFormat="1" ht="20.85" customHeight="1" x14ac:dyDescent="0.2">
      <c r="A115" s="135"/>
      <c r="B115" s="136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O115" s="173" t="s">
        <v>161</v>
      </c>
      <c r="P115" s="174"/>
      <c r="Q115" s="174"/>
      <c r="R115" s="174"/>
      <c r="S115" s="174"/>
      <c r="T115" s="174"/>
      <c r="U115" s="174"/>
      <c r="V115" s="174"/>
      <c r="W115" s="174"/>
      <c r="X115" s="174"/>
    </row>
    <row r="116" spans="1:24" ht="14.1" customHeight="1" x14ac:dyDescent="0.2">
      <c r="B116" s="170" t="s">
        <v>117</v>
      </c>
      <c r="C116" s="171"/>
      <c r="D116" s="171"/>
      <c r="E116" s="171"/>
      <c r="F116" s="186" t="s">
        <v>116</v>
      </c>
      <c r="G116" s="186"/>
      <c r="H116" s="186"/>
      <c r="I116" s="186"/>
      <c r="J116" s="186"/>
      <c r="O116" s="130" t="s">
        <v>0</v>
      </c>
      <c r="P116" s="170" t="s">
        <v>162</v>
      </c>
      <c r="Q116" s="171"/>
      <c r="R116" s="171"/>
      <c r="S116" s="171"/>
      <c r="T116" s="172" t="s">
        <v>163</v>
      </c>
      <c r="U116" s="172"/>
      <c r="V116" s="172"/>
      <c r="W116" s="172"/>
      <c r="X116" s="172"/>
    </row>
    <row r="117" spans="1:24" ht="14.1" customHeight="1" x14ac:dyDescent="0.2">
      <c r="B117" s="121" t="s">
        <v>104</v>
      </c>
      <c r="C117" s="122" t="s">
        <v>35</v>
      </c>
      <c r="D117" s="122" t="s">
        <v>106</v>
      </c>
      <c r="E117" s="122" t="s">
        <v>108</v>
      </c>
      <c r="F117" s="120" t="s">
        <v>110</v>
      </c>
      <c r="G117" s="120" t="s">
        <v>112</v>
      </c>
      <c r="H117" s="120" t="s">
        <v>112</v>
      </c>
      <c r="I117" s="120" t="s">
        <v>115</v>
      </c>
      <c r="J117" s="120" t="s">
        <v>108</v>
      </c>
      <c r="O117" s="131"/>
      <c r="P117" s="121" t="s">
        <v>104</v>
      </c>
      <c r="Q117" s="122" t="s">
        <v>35</v>
      </c>
      <c r="R117" s="122" t="s">
        <v>106</v>
      </c>
      <c r="S117" s="122" t="s">
        <v>108</v>
      </c>
      <c r="T117" s="149" t="s">
        <v>110</v>
      </c>
      <c r="U117" s="149" t="s">
        <v>112</v>
      </c>
      <c r="V117" s="149" t="s">
        <v>112</v>
      </c>
      <c r="W117" s="149" t="s">
        <v>115</v>
      </c>
      <c r="X117" s="149" t="s">
        <v>108</v>
      </c>
    </row>
    <row r="118" spans="1:24" ht="14.1" customHeight="1" x14ac:dyDescent="0.2">
      <c r="A118" s="56"/>
      <c r="B118" s="122" t="s">
        <v>105</v>
      </c>
      <c r="C118" s="122"/>
      <c r="D118" s="122" t="s">
        <v>107</v>
      </c>
      <c r="E118" s="122" t="s">
        <v>109</v>
      </c>
      <c r="F118" s="120" t="s">
        <v>111</v>
      </c>
      <c r="G118" s="120" t="s">
        <v>113</v>
      </c>
      <c r="H118" s="120" t="s">
        <v>114</v>
      </c>
      <c r="I118" s="120" t="s">
        <v>112</v>
      </c>
      <c r="J118" s="120" t="s">
        <v>109</v>
      </c>
      <c r="O118" s="131"/>
      <c r="P118" s="122" t="s">
        <v>105</v>
      </c>
      <c r="Q118" s="122"/>
      <c r="R118" s="122" t="s">
        <v>107</v>
      </c>
      <c r="S118" s="122" t="s">
        <v>109</v>
      </c>
      <c r="T118" s="149" t="s">
        <v>111</v>
      </c>
      <c r="U118" s="149" t="s">
        <v>113</v>
      </c>
      <c r="V118" s="149" t="s">
        <v>114</v>
      </c>
      <c r="W118" s="149" t="s">
        <v>112</v>
      </c>
      <c r="X118" s="149" t="s">
        <v>109</v>
      </c>
    </row>
    <row r="119" spans="1:24" ht="20.85" customHeight="1" x14ac:dyDescent="0.2">
      <c r="A119" s="24">
        <v>1</v>
      </c>
      <c r="B119" s="23">
        <f t="shared" ref="B119:B133" si="25">B45</f>
        <v>6000</v>
      </c>
      <c r="C119" s="23">
        <f t="shared" ref="C119:C133" si="26">D45</f>
        <v>0</v>
      </c>
      <c r="D119" s="23">
        <f t="shared" ref="D119:D133" si="27">C45</f>
        <v>6000</v>
      </c>
      <c r="E119" s="23">
        <f t="shared" ref="E119:E133" si="28">F45</f>
        <v>1200</v>
      </c>
      <c r="F119" s="23">
        <f t="shared" ref="F119:G133" si="29">B70</f>
        <v>84000</v>
      </c>
      <c r="G119" s="23">
        <f t="shared" si="29"/>
        <v>2700</v>
      </c>
      <c r="H119" s="23">
        <f t="shared" ref="H119:H133" si="30">C95</f>
        <v>2700</v>
      </c>
      <c r="I119" s="23">
        <f>H119-G119</f>
        <v>0</v>
      </c>
      <c r="J119" s="23">
        <f>(B$16/100)*I119</f>
        <v>0</v>
      </c>
      <c r="O119" s="129">
        <v>1</v>
      </c>
      <c r="P119" s="138">
        <f>B119</f>
        <v>6000</v>
      </c>
      <c r="Q119" s="138">
        <f t="shared" ref="Q119:X133" si="31">C119</f>
        <v>0</v>
      </c>
      <c r="R119" s="33">
        <f t="shared" si="31"/>
        <v>6000</v>
      </c>
      <c r="S119" s="138">
        <f t="shared" si="31"/>
        <v>1200</v>
      </c>
      <c r="T119" s="33">
        <f t="shared" si="31"/>
        <v>84000</v>
      </c>
      <c r="U119" s="138">
        <f t="shared" si="31"/>
        <v>2700</v>
      </c>
      <c r="V119" s="138">
        <f t="shared" si="31"/>
        <v>2700</v>
      </c>
      <c r="W119" s="138">
        <f t="shared" si="31"/>
        <v>0</v>
      </c>
      <c r="X119" s="138">
        <f t="shared" si="31"/>
        <v>0</v>
      </c>
    </row>
    <row r="120" spans="1:24" ht="20.85" customHeight="1" x14ac:dyDescent="0.2">
      <c r="A120" s="24">
        <v>2</v>
      </c>
      <c r="B120" s="23">
        <f t="shared" si="25"/>
        <v>6000</v>
      </c>
      <c r="C120" s="23">
        <f t="shared" si="26"/>
        <v>60</v>
      </c>
      <c r="D120" s="23">
        <f t="shared" si="27"/>
        <v>12059.999999999993</v>
      </c>
      <c r="E120" s="23">
        <f t="shared" si="28"/>
        <v>1200</v>
      </c>
      <c r="F120" s="23">
        <f t="shared" si="29"/>
        <v>78000</v>
      </c>
      <c r="G120" s="23">
        <f t="shared" si="29"/>
        <v>2520</v>
      </c>
      <c r="H120" s="23">
        <f t="shared" si="30"/>
        <v>2700</v>
      </c>
      <c r="I120" s="23">
        <f t="shared" ref="I120:I133" si="32">H120-G120</f>
        <v>180</v>
      </c>
      <c r="J120" s="23">
        <f t="shared" ref="J120:J133" si="33">(B$16/100)*I120</f>
        <v>36</v>
      </c>
      <c r="O120" s="132">
        <v>2</v>
      </c>
      <c r="P120" s="139">
        <f t="shared" ref="P120:P133" si="34">B120</f>
        <v>6000</v>
      </c>
      <c r="Q120" s="139">
        <f t="shared" si="31"/>
        <v>60</v>
      </c>
      <c r="R120" s="133">
        <f t="shared" si="31"/>
        <v>12059.999999999993</v>
      </c>
      <c r="S120" s="139">
        <f t="shared" si="31"/>
        <v>1200</v>
      </c>
      <c r="T120" s="133">
        <f t="shared" si="31"/>
        <v>78000</v>
      </c>
      <c r="U120" s="139">
        <f t="shared" si="31"/>
        <v>2520</v>
      </c>
      <c r="V120" s="139">
        <f t="shared" si="31"/>
        <v>2700</v>
      </c>
      <c r="W120" s="139">
        <f t="shared" si="31"/>
        <v>180</v>
      </c>
      <c r="X120" s="139">
        <f t="shared" si="31"/>
        <v>36</v>
      </c>
    </row>
    <row r="121" spans="1:24" ht="20.85" customHeight="1" x14ac:dyDescent="0.2">
      <c r="A121" s="24">
        <v>3</v>
      </c>
      <c r="B121" s="23">
        <f t="shared" si="25"/>
        <v>6000</v>
      </c>
      <c r="C121" s="23">
        <f t="shared" si="26"/>
        <v>120.59999999999992</v>
      </c>
      <c r="D121" s="23">
        <f t="shared" si="27"/>
        <v>18180.599999999929</v>
      </c>
      <c r="E121" s="23">
        <f t="shared" si="28"/>
        <v>1200</v>
      </c>
      <c r="F121" s="23">
        <f t="shared" si="29"/>
        <v>72000</v>
      </c>
      <c r="G121" s="23">
        <f t="shared" si="29"/>
        <v>2340</v>
      </c>
      <c r="H121" s="23">
        <f t="shared" si="30"/>
        <v>2700</v>
      </c>
      <c r="I121" s="23">
        <f t="shared" si="32"/>
        <v>360</v>
      </c>
      <c r="J121" s="23">
        <f t="shared" si="33"/>
        <v>72</v>
      </c>
      <c r="O121" s="129">
        <v>3</v>
      </c>
      <c r="P121" s="138">
        <f t="shared" si="34"/>
        <v>6000</v>
      </c>
      <c r="Q121" s="138">
        <f t="shared" si="31"/>
        <v>120.59999999999992</v>
      </c>
      <c r="R121" s="33">
        <f t="shared" si="31"/>
        <v>18180.599999999929</v>
      </c>
      <c r="S121" s="138">
        <f t="shared" si="31"/>
        <v>1200</v>
      </c>
      <c r="T121" s="33">
        <f t="shared" si="31"/>
        <v>72000</v>
      </c>
      <c r="U121" s="138">
        <f t="shared" si="31"/>
        <v>2340</v>
      </c>
      <c r="V121" s="138">
        <f t="shared" si="31"/>
        <v>2700</v>
      </c>
      <c r="W121" s="138">
        <f t="shared" si="31"/>
        <v>360</v>
      </c>
      <c r="X121" s="138">
        <f t="shared" si="31"/>
        <v>72</v>
      </c>
    </row>
    <row r="122" spans="1:24" ht="20.85" customHeight="1" x14ac:dyDescent="0.2">
      <c r="A122" s="24">
        <v>4</v>
      </c>
      <c r="B122" s="23">
        <f t="shared" si="25"/>
        <v>6000</v>
      </c>
      <c r="C122" s="23">
        <f t="shared" si="26"/>
        <v>181.8059999999993</v>
      </c>
      <c r="D122" s="23">
        <f t="shared" si="27"/>
        <v>24362.405999999992</v>
      </c>
      <c r="E122" s="23">
        <f t="shared" si="28"/>
        <v>1200</v>
      </c>
      <c r="F122" s="23">
        <f t="shared" si="29"/>
        <v>66000</v>
      </c>
      <c r="G122" s="23">
        <f t="shared" si="29"/>
        <v>2160</v>
      </c>
      <c r="H122" s="23">
        <f t="shared" si="30"/>
        <v>2700</v>
      </c>
      <c r="I122" s="23">
        <f t="shared" si="32"/>
        <v>540</v>
      </c>
      <c r="J122" s="23">
        <f t="shared" si="33"/>
        <v>108</v>
      </c>
      <c r="O122" s="132">
        <v>4</v>
      </c>
      <c r="P122" s="139">
        <f t="shared" si="34"/>
        <v>6000</v>
      </c>
      <c r="Q122" s="139">
        <f t="shared" si="31"/>
        <v>181.8059999999993</v>
      </c>
      <c r="R122" s="133">
        <f t="shared" si="31"/>
        <v>24362.405999999992</v>
      </c>
      <c r="S122" s="139">
        <f t="shared" si="31"/>
        <v>1200</v>
      </c>
      <c r="T122" s="133">
        <f t="shared" si="31"/>
        <v>66000</v>
      </c>
      <c r="U122" s="139">
        <f t="shared" si="31"/>
        <v>2160</v>
      </c>
      <c r="V122" s="139">
        <f t="shared" si="31"/>
        <v>2700</v>
      </c>
      <c r="W122" s="139">
        <f t="shared" si="31"/>
        <v>540</v>
      </c>
      <c r="X122" s="139">
        <f t="shared" si="31"/>
        <v>108</v>
      </c>
    </row>
    <row r="123" spans="1:24" ht="20.85" customHeight="1" x14ac:dyDescent="0.2">
      <c r="A123" s="24">
        <v>5</v>
      </c>
      <c r="B123" s="23">
        <f t="shared" si="25"/>
        <v>6000</v>
      </c>
      <c r="C123" s="23">
        <f t="shared" si="26"/>
        <v>243.62405999999993</v>
      </c>
      <c r="D123" s="23">
        <f t="shared" si="27"/>
        <v>30606.030059999928</v>
      </c>
      <c r="E123" s="23">
        <f t="shared" si="28"/>
        <v>1200</v>
      </c>
      <c r="F123" s="23">
        <f t="shared" si="29"/>
        <v>60000</v>
      </c>
      <c r="G123" s="23">
        <f t="shared" si="29"/>
        <v>1980</v>
      </c>
      <c r="H123" s="23">
        <f t="shared" si="30"/>
        <v>2700</v>
      </c>
      <c r="I123" s="23">
        <f t="shared" si="32"/>
        <v>720</v>
      </c>
      <c r="J123" s="23">
        <f t="shared" si="33"/>
        <v>144</v>
      </c>
      <c r="O123" s="129">
        <v>5</v>
      </c>
      <c r="P123" s="138">
        <f t="shared" si="34"/>
        <v>6000</v>
      </c>
      <c r="Q123" s="138">
        <f t="shared" si="31"/>
        <v>243.62405999999993</v>
      </c>
      <c r="R123" s="33">
        <f t="shared" si="31"/>
        <v>30606.030059999928</v>
      </c>
      <c r="S123" s="138">
        <f t="shared" si="31"/>
        <v>1200</v>
      </c>
      <c r="T123" s="33">
        <f t="shared" si="31"/>
        <v>60000</v>
      </c>
      <c r="U123" s="138">
        <f t="shared" si="31"/>
        <v>1980</v>
      </c>
      <c r="V123" s="138">
        <f t="shared" si="31"/>
        <v>2700</v>
      </c>
      <c r="W123" s="138">
        <f t="shared" si="31"/>
        <v>720</v>
      </c>
      <c r="X123" s="138">
        <f t="shared" si="31"/>
        <v>144</v>
      </c>
    </row>
    <row r="124" spans="1:24" ht="20.85" customHeight="1" x14ac:dyDescent="0.2">
      <c r="A124" s="24">
        <v>6</v>
      </c>
      <c r="B124" s="23">
        <f t="shared" si="25"/>
        <v>6000</v>
      </c>
      <c r="C124" s="23">
        <f t="shared" si="26"/>
        <v>306.06030059999927</v>
      </c>
      <c r="D124" s="23">
        <f t="shared" si="27"/>
        <v>36912.09036060005</v>
      </c>
      <c r="E124" s="23">
        <f t="shared" si="28"/>
        <v>1200</v>
      </c>
      <c r="F124" s="23">
        <f t="shared" si="29"/>
        <v>54000</v>
      </c>
      <c r="G124" s="23">
        <f t="shared" si="29"/>
        <v>1800</v>
      </c>
      <c r="H124" s="23">
        <f t="shared" si="30"/>
        <v>2700</v>
      </c>
      <c r="I124" s="23">
        <f t="shared" si="32"/>
        <v>900</v>
      </c>
      <c r="J124" s="23">
        <f t="shared" si="33"/>
        <v>180</v>
      </c>
      <c r="O124" s="132">
        <v>6</v>
      </c>
      <c r="P124" s="139">
        <f t="shared" si="34"/>
        <v>6000</v>
      </c>
      <c r="Q124" s="139">
        <f t="shared" si="31"/>
        <v>306.06030059999927</v>
      </c>
      <c r="R124" s="133">
        <f t="shared" si="31"/>
        <v>36912.09036060005</v>
      </c>
      <c r="S124" s="139">
        <f t="shared" si="31"/>
        <v>1200</v>
      </c>
      <c r="T124" s="133">
        <f t="shared" si="31"/>
        <v>54000</v>
      </c>
      <c r="U124" s="139">
        <f t="shared" si="31"/>
        <v>1800</v>
      </c>
      <c r="V124" s="139">
        <f t="shared" si="31"/>
        <v>2700</v>
      </c>
      <c r="W124" s="139">
        <f t="shared" si="31"/>
        <v>900</v>
      </c>
      <c r="X124" s="139">
        <f t="shared" si="31"/>
        <v>180</v>
      </c>
    </row>
    <row r="125" spans="1:24" ht="20.85" customHeight="1" x14ac:dyDescent="0.2">
      <c r="A125" s="24">
        <v>7</v>
      </c>
      <c r="B125" s="23">
        <f t="shared" si="25"/>
        <v>6000</v>
      </c>
      <c r="C125" s="23">
        <f t="shared" si="26"/>
        <v>369.12090360600052</v>
      </c>
      <c r="D125" s="23">
        <f t="shared" si="27"/>
        <v>43281.211264205864</v>
      </c>
      <c r="E125" s="23">
        <f t="shared" si="28"/>
        <v>1200</v>
      </c>
      <c r="F125" s="23">
        <f t="shared" si="29"/>
        <v>48000</v>
      </c>
      <c r="G125" s="23">
        <f t="shared" si="29"/>
        <v>1620</v>
      </c>
      <c r="H125" s="23">
        <f t="shared" si="30"/>
        <v>2700</v>
      </c>
      <c r="I125" s="23">
        <f t="shared" si="32"/>
        <v>1080</v>
      </c>
      <c r="J125" s="23">
        <f t="shared" si="33"/>
        <v>216</v>
      </c>
      <c r="O125" s="129">
        <v>7</v>
      </c>
      <c r="P125" s="138">
        <f t="shared" si="34"/>
        <v>6000</v>
      </c>
      <c r="Q125" s="138">
        <f t="shared" si="31"/>
        <v>369.12090360600052</v>
      </c>
      <c r="R125" s="33">
        <f t="shared" si="31"/>
        <v>43281.211264205864</v>
      </c>
      <c r="S125" s="138">
        <f t="shared" si="31"/>
        <v>1200</v>
      </c>
      <c r="T125" s="33">
        <f t="shared" si="31"/>
        <v>48000</v>
      </c>
      <c r="U125" s="138">
        <f t="shared" si="31"/>
        <v>1620</v>
      </c>
      <c r="V125" s="138">
        <f t="shared" si="31"/>
        <v>2700</v>
      </c>
      <c r="W125" s="138">
        <f t="shared" si="31"/>
        <v>1080</v>
      </c>
      <c r="X125" s="138">
        <f t="shared" si="31"/>
        <v>216</v>
      </c>
    </row>
    <row r="126" spans="1:24" ht="20.85" customHeight="1" x14ac:dyDescent="0.2">
      <c r="A126" s="24">
        <v>8</v>
      </c>
      <c r="B126" s="23">
        <f t="shared" si="25"/>
        <v>6000</v>
      </c>
      <c r="C126" s="23">
        <f t="shared" si="26"/>
        <v>432.81211264205865</v>
      </c>
      <c r="D126" s="23">
        <f t="shared" si="27"/>
        <v>49714.02337684809</v>
      </c>
      <c r="E126" s="23">
        <f t="shared" si="28"/>
        <v>1200</v>
      </c>
      <c r="F126" s="23">
        <f t="shared" si="29"/>
        <v>42000</v>
      </c>
      <c r="G126" s="23">
        <f t="shared" si="29"/>
        <v>1440</v>
      </c>
      <c r="H126" s="23">
        <f t="shared" si="30"/>
        <v>2700</v>
      </c>
      <c r="I126" s="23">
        <f t="shared" si="32"/>
        <v>1260</v>
      </c>
      <c r="J126" s="23">
        <f t="shared" si="33"/>
        <v>252</v>
      </c>
      <c r="O126" s="132">
        <v>8</v>
      </c>
      <c r="P126" s="139">
        <f t="shared" si="34"/>
        <v>6000</v>
      </c>
      <c r="Q126" s="139">
        <f t="shared" si="31"/>
        <v>432.81211264205865</v>
      </c>
      <c r="R126" s="133">
        <f t="shared" si="31"/>
        <v>49714.02337684809</v>
      </c>
      <c r="S126" s="139">
        <f t="shared" si="31"/>
        <v>1200</v>
      </c>
      <c r="T126" s="133">
        <f t="shared" si="31"/>
        <v>42000</v>
      </c>
      <c r="U126" s="139">
        <f t="shared" si="31"/>
        <v>1440</v>
      </c>
      <c r="V126" s="139">
        <f t="shared" si="31"/>
        <v>2700</v>
      </c>
      <c r="W126" s="139">
        <f t="shared" si="31"/>
        <v>1260</v>
      </c>
      <c r="X126" s="139">
        <f t="shared" si="31"/>
        <v>252</v>
      </c>
    </row>
    <row r="127" spans="1:24" ht="20.85" customHeight="1" x14ac:dyDescent="0.2">
      <c r="A127" s="24">
        <v>9</v>
      </c>
      <c r="B127" s="23">
        <f t="shared" si="25"/>
        <v>6000</v>
      </c>
      <c r="C127" s="23">
        <f t="shared" si="26"/>
        <v>497.14023376848093</v>
      </c>
      <c r="D127" s="23">
        <f t="shared" si="27"/>
        <v>56211.163610616612</v>
      </c>
      <c r="E127" s="23">
        <f t="shared" si="28"/>
        <v>1200</v>
      </c>
      <c r="F127" s="23">
        <f t="shared" si="29"/>
        <v>36000</v>
      </c>
      <c r="G127" s="23">
        <f t="shared" si="29"/>
        <v>1260</v>
      </c>
      <c r="H127" s="23">
        <f t="shared" si="30"/>
        <v>2700</v>
      </c>
      <c r="I127" s="23">
        <f t="shared" si="32"/>
        <v>1440</v>
      </c>
      <c r="J127" s="23">
        <f t="shared" si="33"/>
        <v>288</v>
      </c>
      <c r="O127" s="129">
        <v>9</v>
      </c>
      <c r="P127" s="138">
        <f t="shared" si="34"/>
        <v>6000</v>
      </c>
      <c r="Q127" s="138">
        <f t="shared" si="31"/>
        <v>497.14023376848093</v>
      </c>
      <c r="R127" s="33">
        <f t="shared" si="31"/>
        <v>56211.163610616612</v>
      </c>
      <c r="S127" s="138">
        <f t="shared" si="31"/>
        <v>1200</v>
      </c>
      <c r="T127" s="33">
        <f t="shared" si="31"/>
        <v>36000</v>
      </c>
      <c r="U127" s="138">
        <f t="shared" si="31"/>
        <v>1260</v>
      </c>
      <c r="V127" s="138">
        <f t="shared" si="31"/>
        <v>2700</v>
      </c>
      <c r="W127" s="138">
        <f t="shared" si="31"/>
        <v>1440</v>
      </c>
      <c r="X127" s="138">
        <f t="shared" si="31"/>
        <v>288</v>
      </c>
    </row>
    <row r="128" spans="1:24" ht="20.85" customHeight="1" x14ac:dyDescent="0.2">
      <c r="A128" s="24">
        <v>10</v>
      </c>
      <c r="B128" s="23">
        <f t="shared" si="25"/>
        <v>6000</v>
      </c>
      <c r="C128" s="23">
        <f t="shared" si="26"/>
        <v>562.11163610616609</v>
      </c>
      <c r="D128" s="23">
        <f t="shared" si="27"/>
        <v>62773.275246722791</v>
      </c>
      <c r="E128" s="23">
        <f t="shared" si="28"/>
        <v>1200</v>
      </c>
      <c r="F128" s="23">
        <f t="shared" si="29"/>
        <v>30000</v>
      </c>
      <c r="G128" s="23">
        <f t="shared" si="29"/>
        <v>1080</v>
      </c>
      <c r="H128" s="23">
        <f t="shared" si="30"/>
        <v>2700</v>
      </c>
      <c r="I128" s="23">
        <f t="shared" si="32"/>
        <v>1620</v>
      </c>
      <c r="J128" s="23">
        <f t="shared" si="33"/>
        <v>324</v>
      </c>
      <c r="O128" s="132">
        <v>10</v>
      </c>
      <c r="P128" s="139">
        <f t="shared" si="34"/>
        <v>6000</v>
      </c>
      <c r="Q128" s="139">
        <f t="shared" si="31"/>
        <v>562.11163610616609</v>
      </c>
      <c r="R128" s="133">
        <f t="shared" si="31"/>
        <v>62773.275246722791</v>
      </c>
      <c r="S128" s="139">
        <f t="shared" si="31"/>
        <v>1200</v>
      </c>
      <c r="T128" s="133">
        <f t="shared" si="31"/>
        <v>30000</v>
      </c>
      <c r="U128" s="139">
        <f t="shared" si="31"/>
        <v>1080</v>
      </c>
      <c r="V128" s="139">
        <f t="shared" si="31"/>
        <v>2700</v>
      </c>
      <c r="W128" s="139">
        <f t="shared" si="31"/>
        <v>1620</v>
      </c>
      <c r="X128" s="139">
        <f t="shared" si="31"/>
        <v>324</v>
      </c>
    </row>
    <row r="129" spans="1:24" ht="20.85" customHeight="1" x14ac:dyDescent="0.2">
      <c r="A129" s="24">
        <v>11</v>
      </c>
      <c r="B129" s="23">
        <f t="shared" si="25"/>
        <v>6000</v>
      </c>
      <c r="C129" s="23">
        <f t="shared" si="26"/>
        <v>627.7327524672279</v>
      </c>
      <c r="D129" s="23">
        <f t="shared" si="27"/>
        <v>69401.007999189882</v>
      </c>
      <c r="E129" s="23">
        <f t="shared" si="28"/>
        <v>1200</v>
      </c>
      <c r="F129" s="23">
        <f t="shared" si="29"/>
        <v>24000</v>
      </c>
      <c r="G129" s="23">
        <f t="shared" si="29"/>
        <v>900</v>
      </c>
      <c r="H129" s="23">
        <f t="shared" si="30"/>
        <v>2700</v>
      </c>
      <c r="I129" s="23">
        <f t="shared" si="32"/>
        <v>1800</v>
      </c>
      <c r="J129" s="23">
        <f t="shared" si="33"/>
        <v>360</v>
      </c>
      <c r="O129" s="129">
        <v>11</v>
      </c>
      <c r="P129" s="138">
        <f t="shared" si="34"/>
        <v>6000</v>
      </c>
      <c r="Q129" s="138">
        <f t="shared" si="31"/>
        <v>627.7327524672279</v>
      </c>
      <c r="R129" s="33">
        <f t="shared" si="31"/>
        <v>69401.007999189882</v>
      </c>
      <c r="S129" s="138">
        <f t="shared" si="31"/>
        <v>1200</v>
      </c>
      <c r="T129" s="33">
        <f t="shared" si="31"/>
        <v>24000</v>
      </c>
      <c r="U129" s="138">
        <f t="shared" si="31"/>
        <v>900</v>
      </c>
      <c r="V129" s="138">
        <f t="shared" si="31"/>
        <v>2700</v>
      </c>
      <c r="W129" s="138">
        <f t="shared" si="31"/>
        <v>1800</v>
      </c>
      <c r="X129" s="138">
        <f t="shared" si="31"/>
        <v>360</v>
      </c>
    </row>
    <row r="130" spans="1:24" ht="20.85" customHeight="1" x14ac:dyDescent="0.2">
      <c r="A130" s="24">
        <v>12</v>
      </c>
      <c r="B130" s="23">
        <f t="shared" si="25"/>
        <v>6000</v>
      </c>
      <c r="C130" s="23">
        <f t="shared" si="26"/>
        <v>694.01007999189881</v>
      </c>
      <c r="D130" s="23">
        <f t="shared" si="27"/>
        <v>76095.018079181798</v>
      </c>
      <c r="E130" s="23">
        <f t="shared" si="28"/>
        <v>1200</v>
      </c>
      <c r="F130" s="23">
        <f t="shared" si="29"/>
        <v>18000</v>
      </c>
      <c r="G130" s="23">
        <f t="shared" si="29"/>
        <v>720</v>
      </c>
      <c r="H130" s="23">
        <f t="shared" si="30"/>
        <v>2700</v>
      </c>
      <c r="I130" s="23">
        <f t="shared" si="32"/>
        <v>1980</v>
      </c>
      <c r="J130" s="23">
        <f t="shared" si="33"/>
        <v>396</v>
      </c>
      <c r="O130" s="132">
        <v>12</v>
      </c>
      <c r="P130" s="139">
        <f t="shared" si="34"/>
        <v>6000</v>
      </c>
      <c r="Q130" s="139">
        <f t="shared" si="31"/>
        <v>694.01007999189881</v>
      </c>
      <c r="R130" s="133">
        <f t="shared" si="31"/>
        <v>76095.018079181798</v>
      </c>
      <c r="S130" s="139">
        <f t="shared" si="31"/>
        <v>1200</v>
      </c>
      <c r="T130" s="133">
        <f t="shared" si="31"/>
        <v>18000</v>
      </c>
      <c r="U130" s="139">
        <f t="shared" si="31"/>
        <v>720</v>
      </c>
      <c r="V130" s="139">
        <f t="shared" si="31"/>
        <v>2700</v>
      </c>
      <c r="W130" s="139">
        <f t="shared" si="31"/>
        <v>1980</v>
      </c>
      <c r="X130" s="139">
        <f t="shared" si="31"/>
        <v>396</v>
      </c>
    </row>
    <row r="131" spans="1:24" ht="20.85" customHeight="1" x14ac:dyDescent="0.2">
      <c r="A131" s="24">
        <v>13</v>
      </c>
      <c r="B131" s="23">
        <f t="shared" si="25"/>
        <v>6000</v>
      </c>
      <c r="C131" s="23">
        <f t="shared" si="26"/>
        <v>760.95018079181796</v>
      </c>
      <c r="D131" s="23">
        <f t="shared" si="27"/>
        <v>82855.968259973626</v>
      </c>
      <c r="E131" s="23">
        <f t="shared" si="28"/>
        <v>1200</v>
      </c>
      <c r="F131" s="23">
        <f t="shared" si="29"/>
        <v>12000</v>
      </c>
      <c r="G131" s="23">
        <f t="shared" si="29"/>
        <v>540</v>
      </c>
      <c r="H131" s="23">
        <f t="shared" si="30"/>
        <v>2700</v>
      </c>
      <c r="I131" s="23">
        <f t="shared" si="32"/>
        <v>2160</v>
      </c>
      <c r="J131" s="23">
        <f t="shared" si="33"/>
        <v>432</v>
      </c>
      <c r="O131" s="129">
        <v>13</v>
      </c>
      <c r="P131" s="138">
        <f t="shared" si="34"/>
        <v>6000</v>
      </c>
      <c r="Q131" s="138">
        <f t="shared" si="31"/>
        <v>760.95018079181796</v>
      </c>
      <c r="R131" s="33">
        <f t="shared" si="31"/>
        <v>82855.968259973626</v>
      </c>
      <c r="S131" s="138">
        <f t="shared" si="31"/>
        <v>1200</v>
      </c>
      <c r="T131" s="33">
        <f t="shared" si="31"/>
        <v>12000</v>
      </c>
      <c r="U131" s="138">
        <f t="shared" si="31"/>
        <v>540</v>
      </c>
      <c r="V131" s="138">
        <f t="shared" si="31"/>
        <v>2700</v>
      </c>
      <c r="W131" s="138">
        <f t="shared" si="31"/>
        <v>2160</v>
      </c>
      <c r="X131" s="138">
        <f t="shared" si="31"/>
        <v>432</v>
      </c>
    </row>
    <row r="132" spans="1:24" ht="20.85" customHeight="1" x14ac:dyDescent="0.2">
      <c r="A132" s="24">
        <v>14</v>
      </c>
      <c r="B132" s="23">
        <f t="shared" si="25"/>
        <v>6000</v>
      </c>
      <c r="C132" s="23">
        <f t="shared" si="26"/>
        <v>828.55968259973633</v>
      </c>
      <c r="D132" s="23">
        <f t="shared" si="27"/>
        <v>89684.527942573448</v>
      </c>
      <c r="E132" s="23">
        <f t="shared" si="28"/>
        <v>1200</v>
      </c>
      <c r="F132" s="23">
        <f t="shared" si="29"/>
        <v>6000</v>
      </c>
      <c r="G132" s="23">
        <f t="shared" si="29"/>
        <v>360</v>
      </c>
      <c r="H132" s="23">
        <f t="shared" si="30"/>
        <v>2700</v>
      </c>
      <c r="I132" s="23">
        <f t="shared" si="32"/>
        <v>2340</v>
      </c>
      <c r="J132" s="23">
        <f t="shared" si="33"/>
        <v>468</v>
      </c>
      <c r="O132" s="132">
        <v>14</v>
      </c>
      <c r="P132" s="139">
        <f t="shared" si="34"/>
        <v>6000</v>
      </c>
      <c r="Q132" s="139">
        <f t="shared" si="31"/>
        <v>828.55968259973633</v>
      </c>
      <c r="R132" s="133">
        <f t="shared" si="31"/>
        <v>89684.527942573448</v>
      </c>
      <c r="S132" s="139">
        <f t="shared" si="31"/>
        <v>1200</v>
      </c>
      <c r="T132" s="133">
        <f t="shared" si="31"/>
        <v>6000</v>
      </c>
      <c r="U132" s="139">
        <f t="shared" si="31"/>
        <v>360</v>
      </c>
      <c r="V132" s="139">
        <f t="shared" si="31"/>
        <v>2700</v>
      </c>
      <c r="W132" s="139">
        <f t="shared" si="31"/>
        <v>2340</v>
      </c>
      <c r="X132" s="139">
        <f t="shared" si="31"/>
        <v>468</v>
      </c>
    </row>
    <row r="133" spans="1:24" ht="20.85" customHeight="1" x14ac:dyDescent="0.2">
      <c r="A133" s="24">
        <v>15</v>
      </c>
      <c r="B133" s="23">
        <f t="shared" si="25"/>
        <v>6000</v>
      </c>
      <c r="C133" s="23">
        <f t="shared" si="26"/>
        <v>896.84527942573447</v>
      </c>
      <c r="D133" s="33">
        <f t="shared" si="27"/>
        <v>96581.373221998991</v>
      </c>
      <c r="E133" s="23">
        <f t="shared" si="28"/>
        <v>1200</v>
      </c>
      <c r="F133" s="33">
        <f t="shared" si="29"/>
        <v>0</v>
      </c>
      <c r="G133" s="23">
        <f t="shared" si="29"/>
        <v>180</v>
      </c>
      <c r="H133" s="23">
        <f t="shared" si="30"/>
        <v>2700</v>
      </c>
      <c r="I133" s="23">
        <f t="shared" si="32"/>
        <v>2520</v>
      </c>
      <c r="J133" s="23">
        <f t="shared" si="33"/>
        <v>504</v>
      </c>
      <c r="O133" s="129">
        <v>15</v>
      </c>
      <c r="P133" s="138">
        <f t="shared" si="34"/>
        <v>6000</v>
      </c>
      <c r="Q133" s="138">
        <f t="shared" si="31"/>
        <v>896.84527942573447</v>
      </c>
      <c r="R133" s="133">
        <f t="shared" si="31"/>
        <v>96581.373221998991</v>
      </c>
      <c r="S133" s="138">
        <f t="shared" si="31"/>
        <v>1200</v>
      </c>
      <c r="T133" s="33">
        <f t="shared" si="31"/>
        <v>0</v>
      </c>
      <c r="U133" s="138">
        <f t="shared" si="31"/>
        <v>180</v>
      </c>
      <c r="V133" s="138">
        <f t="shared" si="31"/>
        <v>2700</v>
      </c>
      <c r="W133" s="138">
        <f t="shared" si="31"/>
        <v>2520</v>
      </c>
      <c r="X133" s="138">
        <f t="shared" si="31"/>
        <v>504</v>
      </c>
    </row>
    <row r="134" spans="1:24" ht="20.85" customHeight="1" x14ac:dyDescent="0.2">
      <c r="B134" s="71"/>
      <c r="C134" s="33" t="s">
        <v>158</v>
      </c>
      <c r="D134" s="33">
        <f>-B27</f>
        <v>-6036.3358263749369</v>
      </c>
      <c r="O134" s="51"/>
      <c r="P134" s="146"/>
      <c r="Q134" s="145" t="s">
        <v>158</v>
      </c>
      <c r="R134" s="147">
        <f>D134</f>
        <v>-6036.3358263749369</v>
      </c>
      <c r="S134" s="140"/>
      <c r="T134" s="140"/>
      <c r="U134" s="140"/>
      <c r="V134" s="140"/>
      <c r="W134" s="140"/>
      <c r="X134" s="140"/>
    </row>
    <row r="135" spans="1:24" s="72" customFormat="1" ht="20.85" customHeight="1" x14ac:dyDescent="0.2">
      <c r="A135" s="28"/>
      <c r="B135" s="33">
        <f>SUM(B119:B133)</f>
        <v>90000</v>
      </c>
      <c r="C135" s="33">
        <f>SUM(C119:C133)</f>
        <v>6581.3732219991198</v>
      </c>
      <c r="D135" s="33">
        <f>D133+D134</f>
        <v>90545.037395624051</v>
      </c>
      <c r="E135" s="33">
        <f>SUM(E119:E133)</f>
        <v>18000</v>
      </c>
      <c r="F135" s="28"/>
      <c r="G135" s="33">
        <f>SUM(G119:G133)</f>
        <v>21600</v>
      </c>
      <c r="H135" s="33">
        <f>SUM(H119:H133)</f>
        <v>40500</v>
      </c>
      <c r="I135" s="33">
        <f>SUM(I119:I133)</f>
        <v>18900</v>
      </c>
      <c r="J135" s="33">
        <f>SUM(J119:J133)</f>
        <v>3780</v>
      </c>
      <c r="K135" s="28"/>
      <c r="L135" s="28"/>
      <c r="M135" s="28"/>
      <c r="O135" s="132"/>
      <c r="P135" s="133">
        <f>SUM(P119:P133)</f>
        <v>90000</v>
      </c>
      <c r="Q135" s="147">
        <f>SUM(Q119:Q133)</f>
        <v>6581.3732219991198</v>
      </c>
      <c r="R135" s="133">
        <f>R133+R134</f>
        <v>90545.037395624051</v>
      </c>
      <c r="S135" s="147">
        <f>SUM(S119:S133)</f>
        <v>18000</v>
      </c>
      <c r="T135" s="134"/>
      <c r="U135" s="133">
        <f>SUM(U119:U133)</f>
        <v>21600</v>
      </c>
      <c r="V135" s="133">
        <f>SUM(V119:V133)</f>
        <v>40500</v>
      </c>
      <c r="W135" s="148">
        <f>SUM(W119:W133)</f>
        <v>18900</v>
      </c>
      <c r="X135" s="148">
        <f>SUM(X119:X133)</f>
        <v>3780</v>
      </c>
    </row>
    <row r="137" spans="1:24" x14ac:dyDescent="0.2">
      <c r="P137" s="141" t="s">
        <v>159</v>
      </c>
      <c r="Q137" s="142"/>
      <c r="R137" s="142"/>
    </row>
    <row r="138" spans="1:24" ht="13.5" thickBot="1" x14ac:dyDescent="0.25">
      <c r="B138" s="24"/>
      <c r="P138" s="143" t="s">
        <v>160</v>
      </c>
      <c r="Q138" s="143"/>
      <c r="R138" s="144"/>
    </row>
    <row r="139" spans="1:24" ht="13.5" thickBot="1" x14ac:dyDescent="0.25">
      <c r="A139" s="177" t="s">
        <v>118</v>
      </c>
      <c r="B139" s="179" t="s">
        <v>119</v>
      </c>
      <c r="C139" s="180"/>
      <c r="D139" s="180"/>
      <c r="E139" s="180"/>
      <c r="F139" s="180"/>
      <c r="G139" s="181"/>
    </row>
    <row r="140" spans="1:24" ht="13.5" thickBot="1" x14ac:dyDescent="0.25">
      <c r="A140" s="178"/>
      <c r="B140" s="88">
        <v>0.2</v>
      </c>
      <c r="C140" s="88">
        <v>0.25</v>
      </c>
      <c r="D140" s="88">
        <v>0.3</v>
      </c>
      <c r="E140" s="88">
        <v>0.35</v>
      </c>
      <c r="F140" s="88">
        <v>0.4</v>
      </c>
      <c r="G140" s="88">
        <v>0.45</v>
      </c>
    </row>
    <row r="141" spans="1:24" s="87" customFormat="1" ht="13.5" thickBot="1" x14ac:dyDescent="0.25">
      <c r="A141" s="89" t="s">
        <v>121</v>
      </c>
      <c r="B141" s="90">
        <f>B148</f>
        <v>7129.8209904990472</v>
      </c>
      <c r="C141" s="90">
        <f>C148</f>
        <v>7129.8209904990472</v>
      </c>
      <c r="D141" s="90">
        <f>D148</f>
        <v>7129.8209904990472</v>
      </c>
      <c r="E141" s="90">
        <f t="shared" ref="E141:G141" si="35">E148</f>
        <v>7129.8209904990472</v>
      </c>
      <c r="F141" s="90">
        <f t="shared" si="35"/>
        <v>7129.8209904990472</v>
      </c>
      <c r="G141" s="90">
        <f t="shared" si="35"/>
        <v>7129.8209904990472</v>
      </c>
      <c r="H141" s="24"/>
      <c r="I141" s="55"/>
      <c r="J141" s="55"/>
      <c r="K141" s="55"/>
      <c r="L141" s="55"/>
      <c r="M141" s="55"/>
      <c r="O141" s="51"/>
    </row>
    <row r="142" spans="1:24" ht="13.5" thickBot="1" x14ac:dyDescent="0.25">
      <c r="A142" s="91" t="s">
        <v>122</v>
      </c>
      <c r="B142" s="90">
        <f>B151</f>
        <v>-11943.750000000004</v>
      </c>
      <c r="C142" s="90">
        <f t="shared" ref="C142:G142" si="36">C151</f>
        <v>-11943.750000000004</v>
      </c>
      <c r="D142" s="90">
        <f t="shared" si="36"/>
        <v>-11943.750000000004</v>
      </c>
      <c r="E142" s="90">
        <f t="shared" si="36"/>
        <v>-11943.750000000004</v>
      </c>
      <c r="F142" s="90">
        <f t="shared" si="36"/>
        <v>-11943.750000000004</v>
      </c>
      <c r="G142" s="90">
        <f t="shared" si="36"/>
        <v>-11943.750000000004</v>
      </c>
    </row>
    <row r="143" spans="1:24" ht="13.5" thickBot="1" x14ac:dyDescent="0.25">
      <c r="A143" s="91" t="s">
        <v>123</v>
      </c>
      <c r="B143" s="90">
        <f>B149</f>
        <v>13222.210740570066</v>
      </c>
      <c r="C143" s="90">
        <f t="shared" ref="C143:G143" si="37">C149</f>
        <v>18097.210740570066</v>
      </c>
      <c r="D143" s="90">
        <f t="shared" si="37"/>
        <v>22972.210740570066</v>
      </c>
      <c r="E143" s="90">
        <f t="shared" si="37"/>
        <v>27847.210740570066</v>
      </c>
      <c r="F143" s="90">
        <f t="shared" si="37"/>
        <v>32722.210740570066</v>
      </c>
      <c r="G143" s="90">
        <f t="shared" si="37"/>
        <v>37597.210740570066</v>
      </c>
    </row>
    <row r="144" spans="1:24" ht="13.5" thickBot="1" x14ac:dyDescent="0.25">
      <c r="A144" s="91" t="s">
        <v>124</v>
      </c>
      <c r="B144" s="90">
        <f>B152</f>
        <v>2388.7500000000005</v>
      </c>
      <c r="C144" s="90">
        <f t="shared" ref="C144:G144" si="38">C152</f>
        <v>2985.9375000000009</v>
      </c>
      <c r="D144" s="90">
        <f t="shared" si="38"/>
        <v>3583.1250000000005</v>
      </c>
      <c r="E144" s="90">
        <f t="shared" si="38"/>
        <v>4180.3125</v>
      </c>
      <c r="F144" s="90">
        <f t="shared" si="38"/>
        <v>4777.5000000000009</v>
      </c>
      <c r="G144" s="90">
        <f t="shared" si="38"/>
        <v>5374.6875000000009</v>
      </c>
    </row>
    <row r="145" spans="1:7" ht="13.5" thickBot="1" x14ac:dyDescent="0.25">
      <c r="A145" s="92" t="s">
        <v>120</v>
      </c>
      <c r="B145" s="93">
        <f t="shared" ref="B145:G145" si="39">SUM(B141:B144)</f>
        <v>10797.03173106911</v>
      </c>
      <c r="C145" s="93">
        <f t="shared" si="39"/>
        <v>16269.21923106911</v>
      </c>
      <c r="D145" s="93">
        <f t="shared" si="39"/>
        <v>21741.40673106911</v>
      </c>
      <c r="E145" s="93">
        <f t="shared" si="39"/>
        <v>27213.59423106911</v>
      </c>
      <c r="F145" s="93">
        <f t="shared" si="39"/>
        <v>32685.78173106911</v>
      </c>
      <c r="G145" s="93">
        <f t="shared" si="39"/>
        <v>38157.96923106911</v>
      </c>
    </row>
    <row r="147" spans="1:7" x14ac:dyDescent="0.2">
      <c r="A147" s="28" t="s">
        <v>86</v>
      </c>
      <c r="B147" s="182" t="s">
        <v>151</v>
      </c>
      <c r="C147" s="172"/>
      <c r="D147" s="172"/>
      <c r="E147" s="172"/>
      <c r="F147" s="172"/>
      <c r="G147" s="172"/>
    </row>
    <row r="148" spans="1:7" x14ac:dyDescent="0.2">
      <c r="A148" s="24" t="s">
        <v>75</v>
      </c>
      <c r="B148" s="77">
        <v>7129.8209904990472</v>
      </c>
      <c r="C148" s="23">
        <v>7129.8209904990472</v>
      </c>
      <c r="D148" s="23">
        <v>7129.8209904990472</v>
      </c>
      <c r="E148" s="23">
        <v>7129.8209904990472</v>
      </c>
      <c r="F148" s="23">
        <v>7129.8209904990472</v>
      </c>
      <c r="G148" s="23">
        <v>7129.8209904990472</v>
      </c>
    </row>
    <row r="149" spans="1:7" x14ac:dyDescent="0.2">
      <c r="A149" s="24" t="s">
        <v>127</v>
      </c>
      <c r="B149" s="77">
        <v>13222.210740570066</v>
      </c>
      <c r="C149" s="23">
        <v>18097.210740570066</v>
      </c>
      <c r="D149" s="23">
        <v>22972.210740570066</v>
      </c>
      <c r="E149" s="23">
        <v>27847.210740570066</v>
      </c>
      <c r="F149" s="23">
        <v>32722.210740570066</v>
      </c>
      <c r="G149" s="23">
        <v>37597.210740570066</v>
      </c>
    </row>
    <row r="150" spans="1:7" x14ac:dyDescent="0.2">
      <c r="A150" s="24" t="s">
        <v>36</v>
      </c>
      <c r="B150" s="33">
        <v>20352.031731069113</v>
      </c>
      <c r="C150" s="33">
        <v>25227.031731069113</v>
      </c>
      <c r="D150" s="33">
        <v>30102.031731069113</v>
      </c>
      <c r="E150" s="33">
        <v>34977.031731069117</v>
      </c>
      <c r="F150" s="33">
        <v>39852.031731069117</v>
      </c>
      <c r="G150" s="33">
        <v>44727.031731069117</v>
      </c>
    </row>
    <row r="151" spans="1:7" x14ac:dyDescent="0.2">
      <c r="A151" s="24" t="s">
        <v>128</v>
      </c>
      <c r="B151" s="77">
        <v>-11943.750000000004</v>
      </c>
      <c r="C151" s="23">
        <v>-11943.750000000004</v>
      </c>
      <c r="D151" s="23">
        <v>-11943.750000000004</v>
      </c>
      <c r="E151" s="23">
        <v>-11943.750000000004</v>
      </c>
      <c r="F151" s="23">
        <v>-11943.750000000004</v>
      </c>
      <c r="G151" s="23">
        <v>-11943.750000000004</v>
      </c>
    </row>
    <row r="152" spans="1:7" x14ac:dyDescent="0.2">
      <c r="A152" s="24" t="s">
        <v>126</v>
      </c>
      <c r="B152" s="77">
        <v>2388.7500000000005</v>
      </c>
      <c r="C152" s="23">
        <v>2985.9375000000009</v>
      </c>
      <c r="D152" s="23">
        <v>3583.1250000000005</v>
      </c>
      <c r="E152" s="23">
        <v>4180.3125</v>
      </c>
      <c r="F152" s="23">
        <v>4777.5000000000009</v>
      </c>
      <c r="G152" s="23">
        <v>5374.6875000000009</v>
      </c>
    </row>
    <row r="153" spans="1:7" x14ac:dyDescent="0.2">
      <c r="A153" s="24" t="s">
        <v>152</v>
      </c>
      <c r="B153" s="33">
        <v>-9555.0000000000036</v>
      </c>
      <c r="C153" s="33">
        <v>-8957.8125000000036</v>
      </c>
      <c r="D153" s="33">
        <v>-8360.6250000000036</v>
      </c>
      <c r="E153" s="33">
        <v>-7763.4375000000036</v>
      </c>
      <c r="F153" s="33">
        <v>-7166.2500000000027</v>
      </c>
      <c r="G153" s="33">
        <v>-6569.0625000000027</v>
      </c>
    </row>
    <row r="154" spans="1:7" x14ac:dyDescent="0.2">
      <c r="A154" s="24" t="s">
        <v>153</v>
      </c>
      <c r="B154" s="33">
        <v>10797.03173106911</v>
      </c>
      <c r="C154" s="33">
        <v>16269.21923106911</v>
      </c>
      <c r="D154" s="33">
        <v>21741.40673106911</v>
      </c>
      <c r="E154" s="33">
        <v>27213.594231069113</v>
      </c>
      <c r="F154" s="33">
        <v>32685.781731069113</v>
      </c>
      <c r="G154" s="33">
        <v>38157.969231069117</v>
      </c>
    </row>
  </sheetData>
  <mergeCells count="14">
    <mergeCell ref="B147:G147"/>
    <mergeCell ref="O115:X115"/>
    <mergeCell ref="B116:E116"/>
    <mergeCell ref="F116:J116"/>
    <mergeCell ref="P116:S116"/>
    <mergeCell ref="T116:X116"/>
    <mergeCell ref="O114:X114"/>
    <mergeCell ref="A139:A140"/>
    <mergeCell ref="B139:G139"/>
    <mergeCell ref="E3:G3"/>
    <mergeCell ref="J3:L3"/>
    <mergeCell ref="B39:K39"/>
    <mergeCell ref="B64:H64"/>
    <mergeCell ref="B89:H8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workbookViewId="0">
      <selection activeCell="H34" sqref="H34"/>
    </sheetView>
  </sheetViews>
  <sheetFormatPr baseColWidth="10" defaultRowHeight="12.75" x14ac:dyDescent="0.2"/>
  <cols>
    <col min="1" max="1" width="11.42578125" style="95"/>
    <col min="2" max="11" width="11.7109375" style="95" customWidth="1"/>
    <col min="12" max="16384" width="11.42578125" style="95"/>
  </cols>
  <sheetData>
    <row r="3" spans="2:11" x14ac:dyDescent="0.2">
      <c r="B3" s="161" t="s">
        <v>166</v>
      </c>
    </row>
    <row r="4" spans="2:11" s="94" customFormat="1" x14ac:dyDescent="0.2"/>
    <row r="5" spans="2:11" ht="26.1" customHeight="1" x14ac:dyDescent="0.2">
      <c r="B5" s="190" t="s">
        <v>0</v>
      </c>
      <c r="C5" s="193" t="s">
        <v>149</v>
      </c>
      <c r="D5" s="193"/>
      <c r="E5" s="193"/>
      <c r="F5" s="193"/>
      <c r="G5" s="193" t="s">
        <v>150</v>
      </c>
      <c r="H5" s="193"/>
      <c r="I5" s="193"/>
      <c r="J5" s="193"/>
      <c r="K5" s="193"/>
    </row>
    <row r="6" spans="2:11" ht="12.75" customHeight="1" x14ac:dyDescent="0.2">
      <c r="B6" s="191"/>
      <c r="C6" s="96" t="s">
        <v>133</v>
      </c>
      <c r="D6" s="96" t="s">
        <v>136</v>
      </c>
      <c r="E6" s="96" t="s">
        <v>138</v>
      </c>
      <c r="F6" s="96" t="s">
        <v>140</v>
      </c>
      <c r="G6" s="96" t="s">
        <v>110</v>
      </c>
      <c r="H6" s="194" t="s">
        <v>112</v>
      </c>
      <c r="I6" s="194"/>
      <c r="J6" s="96" t="s">
        <v>142</v>
      </c>
      <c r="K6" s="96" t="s">
        <v>140</v>
      </c>
    </row>
    <row r="7" spans="2:11" ht="12.75" customHeight="1" x14ac:dyDescent="0.2">
      <c r="B7" s="191"/>
      <c r="C7" s="97" t="s">
        <v>134</v>
      </c>
      <c r="D7" s="97" t="s">
        <v>137</v>
      </c>
      <c r="E7" s="97" t="s">
        <v>139</v>
      </c>
      <c r="F7" s="97" t="s">
        <v>141</v>
      </c>
      <c r="G7" s="97" t="s">
        <v>111</v>
      </c>
      <c r="H7" s="194"/>
      <c r="I7" s="194"/>
      <c r="J7" s="97" t="s">
        <v>143</v>
      </c>
      <c r="K7" s="97" t="s">
        <v>141</v>
      </c>
    </row>
    <row r="8" spans="2:11" ht="12.75" customHeight="1" x14ac:dyDescent="0.2">
      <c r="B8" s="191"/>
      <c r="C8" s="97" t="s">
        <v>135</v>
      </c>
      <c r="D8" s="98"/>
      <c r="E8" s="98"/>
      <c r="F8" s="97" t="s">
        <v>109</v>
      </c>
      <c r="G8" s="98"/>
      <c r="H8" s="99" t="s">
        <v>144</v>
      </c>
      <c r="I8" s="99" t="s">
        <v>146</v>
      </c>
      <c r="J8" s="98"/>
      <c r="K8" s="97" t="s">
        <v>109</v>
      </c>
    </row>
    <row r="9" spans="2:11" ht="12.75" customHeight="1" x14ac:dyDescent="0.2">
      <c r="B9" s="192"/>
      <c r="C9" s="100"/>
      <c r="D9" s="100"/>
      <c r="E9" s="100"/>
      <c r="F9" s="100"/>
      <c r="G9" s="100"/>
      <c r="H9" s="101" t="s">
        <v>145</v>
      </c>
      <c r="I9" s="101" t="s">
        <v>145</v>
      </c>
      <c r="J9" s="100"/>
      <c r="K9" s="100"/>
    </row>
    <row r="10" spans="2:11" ht="18" customHeight="1" x14ac:dyDescent="0.2">
      <c r="B10" s="102">
        <v>1</v>
      </c>
      <c r="C10" s="105">
        <f>'BERECHNUNGS-TABELLE-B'!B119</f>
        <v>6000</v>
      </c>
      <c r="D10" s="105">
        <f>'BERECHNUNGS-TABELLE-B'!C119</f>
        <v>0</v>
      </c>
      <c r="E10" s="105">
        <f>'BERECHNUNGS-TABELLE-B'!D119</f>
        <v>6000</v>
      </c>
      <c r="F10" s="105">
        <f>'BERECHNUNGS-TABELLE-B'!E119</f>
        <v>1200</v>
      </c>
      <c r="G10" s="105">
        <f>'BERECHNUNGS-TABELLE-B'!F119</f>
        <v>84000</v>
      </c>
      <c r="H10" s="105">
        <f>'BERECHNUNGS-TABELLE-B'!G119</f>
        <v>2700</v>
      </c>
      <c r="I10" s="105">
        <f>'BERECHNUNGS-TABELLE-B'!H119</f>
        <v>2700</v>
      </c>
      <c r="J10" s="105">
        <f>'BERECHNUNGS-TABELLE-B'!I119</f>
        <v>0</v>
      </c>
      <c r="K10" s="105">
        <f>'BERECHNUNGS-TABELLE-B'!J119</f>
        <v>0</v>
      </c>
    </row>
    <row r="11" spans="2:11" ht="18" customHeight="1" x14ac:dyDescent="0.2">
      <c r="B11" s="102">
        <v>2</v>
      </c>
      <c r="C11" s="105">
        <f>'BERECHNUNGS-TABELLE-B'!B120</f>
        <v>6000</v>
      </c>
      <c r="D11" s="105">
        <f>'BERECHNUNGS-TABELLE-B'!C120</f>
        <v>60</v>
      </c>
      <c r="E11" s="105">
        <f>'BERECHNUNGS-TABELLE-B'!D120</f>
        <v>12059.999999999993</v>
      </c>
      <c r="F11" s="105">
        <f>'BERECHNUNGS-TABELLE-B'!E120</f>
        <v>1200</v>
      </c>
      <c r="G11" s="105">
        <f>'BERECHNUNGS-TABELLE-B'!F120</f>
        <v>78000</v>
      </c>
      <c r="H11" s="105">
        <f>'BERECHNUNGS-TABELLE-B'!G120</f>
        <v>2520</v>
      </c>
      <c r="I11" s="105">
        <f>'BERECHNUNGS-TABELLE-B'!H120</f>
        <v>2700</v>
      </c>
      <c r="J11" s="105">
        <f>'BERECHNUNGS-TABELLE-B'!I120</f>
        <v>180</v>
      </c>
      <c r="K11" s="105">
        <f>'BERECHNUNGS-TABELLE-B'!J120</f>
        <v>36</v>
      </c>
    </row>
    <row r="12" spans="2:11" ht="18" customHeight="1" x14ac:dyDescent="0.2">
      <c r="B12" s="102">
        <v>3</v>
      </c>
      <c r="C12" s="105">
        <f>'BERECHNUNGS-TABELLE-B'!B121</f>
        <v>6000</v>
      </c>
      <c r="D12" s="105">
        <f>'BERECHNUNGS-TABELLE-B'!C121</f>
        <v>120.59999999999992</v>
      </c>
      <c r="E12" s="105">
        <f>'BERECHNUNGS-TABELLE-B'!D121</f>
        <v>18180.599999999929</v>
      </c>
      <c r="F12" s="105">
        <f>'BERECHNUNGS-TABELLE-B'!E121</f>
        <v>1200</v>
      </c>
      <c r="G12" s="105">
        <f>'BERECHNUNGS-TABELLE-B'!F121</f>
        <v>72000</v>
      </c>
      <c r="H12" s="105">
        <f>'BERECHNUNGS-TABELLE-B'!G121</f>
        <v>2340</v>
      </c>
      <c r="I12" s="105">
        <f>'BERECHNUNGS-TABELLE-B'!H121</f>
        <v>2700</v>
      </c>
      <c r="J12" s="105">
        <f>'BERECHNUNGS-TABELLE-B'!I121</f>
        <v>360</v>
      </c>
      <c r="K12" s="105">
        <f>'BERECHNUNGS-TABELLE-B'!J121</f>
        <v>72</v>
      </c>
    </row>
    <row r="13" spans="2:11" ht="18" customHeight="1" x14ac:dyDescent="0.2">
      <c r="B13" s="102">
        <v>4</v>
      </c>
      <c r="C13" s="105">
        <f>'BERECHNUNGS-TABELLE-B'!B122</f>
        <v>6000</v>
      </c>
      <c r="D13" s="105">
        <f>'BERECHNUNGS-TABELLE-B'!C122</f>
        <v>181.8059999999993</v>
      </c>
      <c r="E13" s="105">
        <f>'BERECHNUNGS-TABELLE-B'!D122</f>
        <v>24362.405999999992</v>
      </c>
      <c r="F13" s="105">
        <f>'BERECHNUNGS-TABELLE-B'!E122</f>
        <v>1200</v>
      </c>
      <c r="G13" s="105">
        <f>'BERECHNUNGS-TABELLE-B'!F122</f>
        <v>66000</v>
      </c>
      <c r="H13" s="105">
        <f>'BERECHNUNGS-TABELLE-B'!G122</f>
        <v>2160</v>
      </c>
      <c r="I13" s="105">
        <f>'BERECHNUNGS-TABELLE-B'!H122</f>
        <v>2700</v>
      </c>
      <c r="J13" s="105">
        <f>'BERECHNUNGS-TABELLE-B'!I122</f>
        <v>540</v>
      </c>
      <c r="K13" s="105">
        <f>'BERECHNUNGS-TABELLE-B'!J122</f>
        <v>108</v>
      </c>
    </row>
    <row r="14" spans="2:11" ht="18" customHeight="1" x14ac:dyDescent="0.2">
      <c r="B14" s="102">
        <v>5</v>
      </c>
      <c r="C14" s="105">
        <f>'BERECHNUNGS-TABELLE-B'!B123</f>
        <v>6000</v>
      </c>
      <c r="D14" s="105">
        <f>'BERECHNUNGS-TABELLE-B'!C123</f>
        <v>243.62405999999993</v>
      </c>
      <c r="E14" s="105">
        <f>'BERECHNUNGS-TABELLE-B'!D123</f>
        <v>30606.030059999928</v>
      </c>
      <c r="F14" s="105">
        <f>'BERECHNUNGS-TABELLE-B'!E123</f>
        <v>1200</v>
      </c>
      <c r="G14" s="105">
        <f>'BERECHNUNGS-TABELLE-B'!F123</f>
        <v>60000</v>
      </c>
      <c r="H14" s="105">
        <f>'BERECHNUNGS-TABELLE-B'!G123</f>
        <v>1980</v>
      </c>
      <c r="I14" s="105">
        <f>'BERECHNUNGS-TABELLE-B'!H123</f>
        <v>2700</v>
      </c>
      <c r="J14" s="105">
        <f>'BERECHNUNGS-TABELLE-B'!I123</f>
        <v>720</v>
      </c>
      <c r="K14" s="105">
        <f>'BERECHNUNGS-TABELLE-B'!J123</f>
        <v>144</v>
      </c>
    </row>
    <row r="15" spans="2:11" ht="18" customHeight="1" x14ac:dyDescent="0.2">
      <c r="B15" s="102">
        <v>6</v>
      </c>
      <c r="C15" s="105">
        <f>'BERECHNUNGS-TABELLE-B'!B124</f>
        <v>6000</v>
      </c>
      <c r="D15" s="105">
        <f>'BERECHNUNGS-TABELLE-B'!C124</f>
        <v>306.06030059999927</v>
      </c>
      <c r="E15" s="105">
        <f>'BERECHNUNGS-TABELLE-B'!D124</f>
        <v>36912.09036060005</v>
      </c>
      <c r="F15" s="105">
        <f>'BERECHNUNGS-TABELLE-B'!E124</f>
        <v>1200</v>
      </c>
      <c r="G15" s="105">
        <f>'BERECHNUNGS-TABELLE-B'!F124</f>
        <v>54000</v>
      </c>
      <c r="H15" s="105">
        <f>'BERECHNUNGS-TABELLE-B'!G124</f>
        <v>1800</v>
      </c>
      <c r="I15" s="105">
        <f>'BERECHNUNGS-TABELLE-B'!H124</f>
        <v>2700</v>
      </c>
      <c r="J15" s="105">
        <f>'BERECHNUNGS-TABELLE-B'!I124</f>
        <v>900</v>
      </c>
      <c r="K15" s="105">
        <f>'BERECHNUNGS-TABELLE-B'!J124</f>
        <v>180</v>
      </c>
    </row>
    <row r="16" spans="2:11" ht="18" customHeight="1" x14ac:dyDescent="0.2">
      <c r="B16" s="102">
        <v>7</v>
      </c>
      <c r="C16" s="105">
        <f>'BERECHNUNGS-TABELLE-B'!B125</f>
        <v>6000</v>
      </c>
      <c r="D16" s="105">
        <f>'BERECHNUNGS-TABELLE-B'!C125</f>
        <v>369.12090360600052</v>
      </c>
      <c r="E16" s="105">
        <f>'BERECHNUNGS-TABELLE-B'!D125</f>
        <v>43281.211264205864</v>
      </c>
      <c r="F16" s="105">
        <f>'BERECHNUNGS-TABELLE-B'!E125</f>
        <v>1200</v>
      </c>
      <c r="G16" s="105">
        <f>'BERECHNUNGS-TABELLE-B'!F125</f>
        <v>48000</v>
      </c>
      <c r="H16" s="105">
        <f>'BERECHNUNGS-TABELLE-B'!G125</f>
        <v>1620</v>
      </c>
      <c r="I16" s="105">
        <f>'BERECHNUNGS-TABELLE-B'!H125</f>
        <v>2700</v>
      </c>
      <c r="J16" s="105">
        <f>'BERECHNUNGS-TABELLE-B'!I125</f>
        <v>1080</v>
      </c>
      <c r="K16" s="105">
        <f>'BERECHNUNGS-TABELLE-B'!J125</f>
        <v>216</v>
      </c>
    </row>
    <row r="17" spans="2:11" ht="18" customHeight="1" x14ac:dyDescent="0.2">
      <c r="B17" s="102">
        <v>8</v>
      </c>
      <c r="C17" s="105">
        <f>'BERECHNUNGS-TABELLE-B'!B126</f>
        <v>6000</v>
      </c>
      <c r="D17" s="105">
        <f>'BERECHNUNGS-TABELLE-B'!C126</f>
        <v>432.81211264205865</v>
      </c>
      <c r="E17" s="105">
        <f>'BERECHNUNGS-TABELLE-B'!D126</f>
        <v>49714.02337684809</v>
      </c>
      <c r="F17" s="105">
        <f>'BERECHNUNGS-TABELLE-B'!E126</f>
        <v>1200</v>
      </c>
      <c r="G17" s="105">
        <f>'BERECHNUNGS-TABELLE-B'!F126</f>
        <v>42000</v>
      </c>
      <c r="H17" s="105">
        <f>'BERECHNUNGS-TABELLE-B'!G126</f>
        <v>1440</v>
      </c>
      <c r="I17" s="105">
        <f>'BERECHNUNGS-TABELLE-B'!H126</f>
        <v>2700</v>
      </c>
      <c r="J17" s="105">
        <f>'BERECHNUNGS-TABELLE-B'!I126</f>
        <v>1260</v>
      </c>
      <c r="K17" s="105">
        <f>'BERECHNUNGS-TABELLE-B'!J126</f>
        <v>252</v>
      </c>
    </row>
    <row r="18" spans="2:11" ht="18" customHeight="1" x14ac:dyDescent="0.2">
      <c r="B18" s="102">
        <v>9</v>
      </c>
      <c r="C18" s="105">
        <f>'BERECHNUNGS-TABELLE-B'!B127</f>
        <v>6000</v>
      </c>
      <c r="D18" s="105">
        <f>'BERECHNUNGS-TABELLE-B'!C127</f>
        <v>497.14023376848093</v>
      </c>
      <c r="E18" s="105">
        <f>'BERECHNUNGS-TABELLE-B'!D127</f>
        <v>56211.163610616612</v>
      </c>
      <c r="F18" s="105">
        <f>'BERECHNUNGS-TABELLE-B'!E127</f>
        <v>1200</v>
      </c>
      <c r="G18" s="105">
        <f>'BERECHNUNGS-TABELLE-B'!F127</f>
        <v>36000</v>
      </c>
      <c r="H18" s="105">
        <f>'BERECHNUNGS-TABELLE-B'!G127</f>
        <v>1260</v>
      </c>
      <c r="I18" s="105">
        <f>'BERECHNUNGS-TABELLE-B'!H127</f>
        <v>2700</v>
      </c>
      <c r="J18" s="105">
        <f>'BERECHNUNGS-TABELLE-B'!I127</f>
        <v>1440</v>
      </c>
      <c r="K18" s="105">
        <f>'BERECHNUNGS-TABELLE-B'!J127</f>
        <v>288</v>
      </c>
    </row>
    <row r="19" spans="2:11" ht="18" customHeight="1" x14ac:dyDescent="0.2">
      <c r="B19" s="102">
        <v>10</v>
      </c>
      <c r="C19" s="105">
        <f>'BERECHNUNGS-TABELLE-B'!B128</f>
        <v>6000</v>
      </c>
      <c r="D19" s="105">
        <f>'BERECHNUNGS-TABELLE-B'!C128</f>
        <v>562.11163610616609</v>
      </c>
      <c r="E19" s="105">
        <f>'BERECHNUNGS-TABELLE-B'!D128</f>
        <v>62773.275246722791</v>
      </c>
      <c r="F19" s="105">
        <f>'BERECHNUNGS-TABELLE-B'!E128</f>
        <v>1200</v>
      </c>
      <c r="G19" s="105">
        <f>'BERECHNUNGS-TABELLE-B'!F128</f>
        <v>30000</v>
      </c>
      <c r="H19" s="105">
        <f>'BERECHNUNGS-TABELLE-B'!G128</f>
        <v>1080</v>
      </c>
      <c r="I19" s="105">
        <f>'BERECHNUNGS-TABELLE-B'!H128</f>
        <v>2700</v>
      </c>
      <c r="J19" s="105">
        <f>'BERECHNUNGS-TABELLE-B'!I128</f>
        <v>1620</v>
      </c>
      <c r="K19" s="105">
        <f>'BERECHNUNGS-TABELLE-B'!J128</f>
        <v>324</v>
      </c>
    </row>
    <row r="20" spans="2:11" ht="18" customHeight="1" x14ac:dyDescent="0.2">
      <c r="B20" s="102">
        <v>11</v>
      </c>
      <c r="C20" s="105">
        <f>'BERECHNUNGS-TABELLE-B'!B129</f>
        <v>6000</v>
      </c>
      <c r="D20" s="105">
        <f>'BERECHNUNGS-TABELLE-B'!C129</f>
        <v>627.7327524672279</v>
      </c>
      <c r="E20" s="105">
        <f>'BERECHNUNGS-TABELLE-B'!D129</f>
        <v>69401.007999189882</v>
      </c>
      <c r="F20" s="105">
        <f>'BERECHNUNGS-TABELLE-B'!E129</f>
        <v>1200</v>
      </c>
      <c r="G20" s="105">
        <f>'BERECHNUNGS-TABELLE-B'!F129</f>
        <v>24000</v>
      </c>
      <c r="H20" s="105">
        <f>'BERECHNUNGS-TABELLE-B'!G129</f>
        <v>900</v>
      </c>
      <c r="I20" s="105">
        <f>'BERECHNUNGS-TABELLE-B'!H129</f>
        <v>2700</v>
      </c>
      <c r="J20" s="105">
        <f>'BERECHNUNGS-TABELLE-B'!I129</f>
        <v>1800</v>
      </c>
      <c r="K20" s="105">
        <f>'BERECHNUNGS-TABELLE-B'!J129</f>
        <v>360</v>
      </c>
    </row>
    <row r="21" spans="2:11" ht="18" customHeight="1" x14ac:dyDescent="0.2">
      <c r="B21" s="102">
        <v>12</v>
      </c>
      <c r="C21" s="105">
        <f>'BERECHNUNGS-TABELLE-B'!B130</f>
        <v>6000</v>
      </c>
      <c r="D21" s="105">
        <f>'BERECHNUNGS-TABELLE-B'!C130</f>
        <v>694.01007999189881</v>
      </c>
      <c r="E21" s="105">
        <f>'BERECHNUNGS-TABELLE-B'!D130</f>
        <v>76095.018079181798</v>
      </c>
      <c r="F21" s="105">
        <f>'BERECHNUNGS-TABELLE-B'!E130</f>
        <v>1200</v>
      </c>
      <c r="G21" s="105">
        <f>'BERECHNUNGS-TABELLE-B'!F130</f>
        <v>18000</v>
      </c>
      <c r="H21" s="105">
        <f>'BERECHNUNGS-TABELLE-B'!G130</f>
        <v>720</v>
      </c>
      <c r="I21" s="105">
        <f>'BERECHNUNGS-TABELLE-B'!H130</f>
        <v>2700</v>
      </c>
      <c r="J21" s="105">
        <f>'BERECHNUNGS-TABELLE-B'!I130</f>
        <v>1980</v>
      </c>
      <c r="K21" s="105">
        <f>'BERECHNUNGS-TABELLE-B'!J130</f>
        <v>396</v>
      </c>
    </row>
    <row r="22" spans="2:11" ht="18" customHeight="1" x14ac:dyDescent="0.2">
      <c r="B22" s="102">
        <v>13</v>
      </c>
      <c r="C22" s="105">
        <f>'BERECHNUNGS-TABELLE-B'!B131</f>
        <v>6000</v>
      </c>
      <c r="D22" s="105">
        <f>'BERECHNUNGS-TABELLE-B'!C131</f>
        <v>760.95018079181796</v>
      </c>
      <c r="E22" s="105">
        <f>'BERECHNUNGS-TABELLE-B'!D131</f>
        <v>82855.968259973626</v>
      </c>
      <c r="F22" s="105">
        <f>'BERECHNUNGS-TABELLE-B'!E131</f>
        <v>1200</v>
      </c>
      <c r="G22" s="105">
        <f>'BERECHNUNGS-TABELLE-B'!F131</f>
        <v>12000</v>
      </c>
      <c r="H22" s="105">
        <f>'BERECHNUNGS-TABELLE-B'!G131</f>
        <v>540</v>
      </c>
      <c r="I22" s="105">
        <f>'BERECHNUNGS-TABELLE-B'!H131</f>
        <v>2700</v>
      </c>
      <c r="J22" s="105">
        <f>'BERECHNUNGS-TABELLE-B'!I131</f>
        <v>2160</v>
      </c>
      <c r="K22" s="105">
        <f>'BERECHNUNGS-TABELLE-B'!J131</f>
        <v>432</v>
      </c>
    </row>
    <row r="23" spans="2:11" ht="18" customHeight="1" x14ac:dyDescent="0.2">
      <c r="B23" s="102">
        <v>14</v>
      </c>
      <c r="C23" s="105">
        <f>'BERECHNUNGS-TABELLE-B'!B132</f>
        <v>6000</v>
      </c>
      <c r="D23" s="105">
        <f>'BERECHNUNGS-TABELLE-B'!C132</f>
        <v>828.55968259973633</v>
      </c>
      <c r="E23" s="105">
        <f>'BERECHNUNGS-TABELLE-B'!D132</f>
        <v>89684.527942573448</v>
      </c>
      <c r="F23" s="105">
        <f>'BERECHNUNGS-TABELLE-B'!E132</f>
        <v>1200</v>
      </c>
      <c r="G23" s="105">
        <f>'BERECHNUNGS-TABELLE-B'!F132</f>
        <v>6000</v>
      </c>
      <c r="H23" s="105">
        <f>'BERECHNUNGS-TABELLE-B'!G132</f>
        <v>360</v>
      </c>
      <c r="I23" s="105">
        <f>'BERECHNUNGS-TABELLE-B'!H132</f>
        <v>2700</v>
      </c>
      <c r="J23" s="105">
        <f>'BERECHNUNGS-TABELLE-B'!I132</f>
        <v>2340</v>
      </c>
      <c r="K23" s="105">
        <f>'BERECHNUNGS-TABELLE-B'!J132</f>
        <v>468</v>
      </c>
    </row>
    <row r="24" spans="2:11" ht="18" customHeight="1" x14ac:dyDescent="0.2">
      <c r="B24" s="102">
        <v>15</v>
      </c>
      <c r="C24" s="105">
        <f>'BERECHNUNGS-TABELLE-B'!B133</f>
        <v>6000</v>
      </c>
      <c r="D24" s="105">
        <f>'BERECHNUNGS-TABELLE-B'!C133</f>
        <v>896.84527942573447</v>
      </c>
      <c r="E24" s="160">
        <f>'BERECHNUNGS-TABELLE-B'!D133</f>
        <v>96581.373221998991</v>
      </c>
      <c r="F24" s="105">
        <f>'BERECHNUNGS-TABELLE-B'!E133</f>
        <v>1200</v>
      </c>
      <c r="G24" s="105">
        <f>'BERECHNUNGS-TABELLE-B'!F133</f>
        <v>0</v>
      </c>
      <c r="H24" s="105">
        <f>'BERECHNUNGS-TABELLE-B'!G133</f>
        <v>180</v>
      </c>
      <c r="I24" s="105">
        <f>'BERECHNUNGS-TABELLE-B'!H133</f>
        <v>2700</v>
      </c>
      <c r="J24" s="105">
        <f>'BERECHNUNGS-TABELLE-B'!I133</f>
        <v>2520</v>
      </c>
      <c r="K24" s="105">
        <f>'BERECHNUNGS-TABELLE-B'!J133</f>
        <v>504</v>
      </c>
    </row>
    <row r="25" spans="2:11" ht="18" customHeight="1" x14ac:dyDescent="0.2">
      <c r="B25" s="189" t="s">
        <v>147</v>
      </c>
      <c r="C25" s="189"/>
      <c r="D25" s="189"/>
      <c r="E25" s="123">
        <f>'BERECHNUNGS-TABELLE-B'!D134</f>
        <v>-6036.3358263749369</v>
      </c>
      <c r="F25" s="104"/>
      <c r="G25" s="104"/>
      <c r="H25" s="104"/>
      <c r="I25" s="104"/>
      <c r="J25" s="104"/>
      <c r="K25" s="104"/>
    </row>
    <row r="26" spans="2:11" ht="18" customHeight="1" x14ac:dyDescent="0.2">
      <c r="B26" s="103" t="s">
        <v>148</v>
      </c>
      <c r="C26" s="125">
        <f>'BERECHNUNGS-TABELLE-B'!B135</f>
        <v>90000</v>
      </c>
      <c r="D26" s="124">
        <f>'BERECHNUNGS-TABELLE-B'!C135</f>
        <v>6581.3732219991198</v>
      </c>
      <c r="E26" s="124">
        <f>'BERECHNUNGS-TABELLE-B'!D135</f>
        <v>90545.037395624051</v>
      </c>
      <c r="F26" s="124">
        <f>'BERECHNUNGS-TABELLE-B'!E135</f>
        <v>18000</v>
      </c>
      <c r="G26" s="104"/>
      <c r="H26" s="126">
        <f>'BERECHNUNGS-TABELLE-B'!G135</f>
        <v>21600</v>
      </c>
      <c r="I26" s="126">
        <f>'BERECHNUNGS-TABELLE-B'!H135</f>
        <v>40500</v>
      </c>
      <c r="J26" s="123">
        <f>'BERECHNUNGS-TABELLE-B'!I135</f>
        <v>18900</v>
      </c>
      <c r="K26" s="123">
        <f>'BERECHNUNGS-TABELLE-B'!J135</f>
        <v>3780</v>
      </c>
    </row>
  </sheetData>
  <mergeCells count="5">
    <mergeCell ref="B5:B9"/>
    <mergeCell ref="C5:F5"/>
    <mergeCell ref="G5:K5"/>
    <mergeCell ref="H6:I7"/>
    <mergeCell ref="B25:D2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EINGABE-SEITE-A</vt:lpstr>
      <vt:lpstr>BERECHNUNGS-TABELLE-A</vt:lpstr>
      <vt:lpstr>T-IND-AMORTISATION-DIAGRAMM-A</vt:lpstr>
      <vt:lpstr>EINGABE-SEITE-B</vt:lpstr>
      <vt:lpstr>BERECHNUNGS-TABELLE-B</vt:lpstr>
      <vt:lpstr>T-IND-AMORTISATION-DIAGRAMM-B</vt:lpstr>
    </vt:vector>
  </TitlesOfParts>
  <Company>HWT Chur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Lüscher</dc:creator>
  <cp:lastModifiedBy>Max Lüscher</cp:lastModifiedBy>
  <cp:lastPrinted>2014-06-16T06:56:01Z</cp:lastPrinted>
  <dcterms:created xsi:type="dcterms:W3CDTF">2002-08-14T13:36:20Z</dcterms:created>
  <dcterms:modified xsi:type="dcterms:W3CDTF">2023-10-05T13:07:55Z</dcterms:modified>
</cp:coreProperties>
</file>